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pawilojc\Desktop\Mini Project\SVG\community\paczka 28.07.2020\"/>
    </mc:Choice>
  </mc:AlternateContent>
  <xr:revisionPtr revIDLastSave="0" documentId="13_ncr:1_{2FDD8AC9-3DC8-4E51-95CC-29ADE6C20DA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etrics&amp;Generator" sheetId="1" r:id="rId1"/>
    <sheet name="Sparkline Generator" sheetId="3" r:id="rId2"/>
    <sheet name="Sheet2" sheetId="2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9" i="1" l="1"/>
  <c r="N38" i="1" l="1"/>
  <c r="N37" i="1"/>
  <c r="N27" i="1" l="1"/>
  <c r="N50" i="1" l="1"/>
  <c r="N49" i="1" l="1"/>
  <c r="N48" i="1"/>
  <c r="N47" i="1"/>
  <c r="N46" i="1"/>
  <c r="N45" i="1"/>
  <c r="N44" i="1"/>
  <c r="N43" i="1"/>
  <c r="N42" i="1"/>
  <c r="N41" i="1"/>
  <c r="N6" i="1" l="1"/>
  <c r="N3" i="1" l="1"/>
  <c r="N21" i="1" l="1"/>
  <c r="N22" i="1"/>
  <c r="N12" i="1" l="1"/>
  <c r="N20" i="1" l="1"/>
  <c r="N17" i="1" l="1"/>
  <c r="N25" i="1" l="1"/>
  <c r="N24" i="1" l="1"/>
  <c r="N11" i="1"/>
  <c r="N10" i="1"/>
  <c r="N9" i="1"/>
  <c r="N8" i="1"/>
  <c r="N7" i="1"/>
  <c r="N5" i="1"/>
  <c r="N4" i="1"/>
  <c r="N16" i="1" l="1"/>
  <c r="N34" i="1" l="1"/>
  <c r="N33" i="1" l="1"/>
  <c r="N32" i="1"/>
  <c r="N31" i="1"/>
  <c r="N30" i="1"/>
  <c r="N29" i="1"/>
  <c r="N28" i="1"/>
  <c r="N26" i="1"/>
  <c r="N23" i="1"/>
  <c r="N19" i="1"/>
  <c r="N18" i="1"/>
  <c r="N15" i="1"/>
  <c r="N14" i="1"/>
  <c r="N13" i="1"/>
  <c r="B2" i="2" l="1"/>
  <c r="B1" i="2" l="1"/>
</calcChain>
</file>

<file path=xl/sharedStrings.xml><?xml version="1.0" encoding="utf-8"?>
<sst xmlns="http://schemas.openxmlformats.org/spreadsheetml/2006/main" count="445" uniqueCount="375">
  <si>
    <t>FILL METRICS, COLORS AND LABEL IN YELLOW FIELDS</t>
  </si>
  <si>
    <t>Nr.</t>
  </si>
  <si>
    <t>Visualization Name</t>
  </si>
  <si>
    <t>Sample Screenshot</t>
  </si>
  <si>
    <t>Author</t>
  </si>
  <si>
    <t>Materials Location</t>
  </si>
  <si>
    <t>Description</t>
  </si>
  <si>
    <t>Library</t>
  </si>
  <si>
    <t>Export</t>
  </si>
  <si>
    <t>Android</t>
  </si>
  <si>
    <t>iOS</t>
  </si>
  <si>
    <t>Requirements</t>
  </si>
  <si>
    <t>Metric to Create</t>
  </si>
  <si>
    <t>Formula (example)</t>
  </si>
  <si>
    <t>Generator. Use this formula in derived metric</t>
  </si>
  <si>
    <t>Metric 1</t>
  </si>
  <si>
    <t>Metric 2</t>
  </si>
  <si>
    <t>Metric 3</t>
  </si>
  <si>
    <t>Metric 4</t>
  </si>
  <si>
    <t>Metric 5</t>
  </si>
  <si>
    <t>Level</t>
  </si>
  <si>
    <t>Color 1</t>
  </si>
  <si>
    <t>Color 2</t>
  </si>
  <si>
    <t>Color 3</t>
  </si>
  <si>
    <t>Color 4</t>
  </si>
  <si>
    <t>Color 5</t>
  </si>
  <si>
    <t>Color 6</t>
  </si>
  <si>
    <t>Color 7</t>
  </si>
  <si>
    <t>Label</t>
  </si>
  <si>
    <t>Grid-Horizontal-Group Chart</t>
  </si>
  <si>
    <t>Piotr Janeczek, Mengyuan</t>
  </si>
  <si>
    <t>Here</t>
  </si>
  <si>
    <t>Grid-Horizontal Group Chart shows a diffrence between two metrics in a form of a horizontal bar with values on the sides. It can show both positive and negative values.</t>
  </si>
  <si>
    <t xml:space="preserve">2 Metrics: Subtracts 2nd from the 1st
2 Colors: negative bar, positive bar
3 Support Metrics: J18, J19, J20
</t>
  </si>
  <si>
    <t>BarAvgStepComp1</t>
  </si>
  <si>
    <t>Sum([Metric 1]){~+}-Sum([Metric 2]){~+}</t>
  </si>
  <si>
    <t>AvgSteps</t>
  </si>
  <si>
    <t>AvgStep LM</t>
  </si>
  <si>
    <t>#E9A4A9</t>
  </si>
  <si>
    <t>#77CCC9</t>
  </si>
  <si>
    <t>Max AvgStepBar</t>
  </si>
  <si>
    <t>Max(Sum([Metric 1]){~+}){@cols*}</t>
  </si>
  <si>
    <t>Min AvgStepBar</t>
  </si>
  <si>
    <t>Min(Sum([Metric 1]){~+}){@cols*}</t>
  </si>
  <si>
    <t>Profit YoY SVG</t>
  </si>
  <si>
    <t>Concat("&lt;svg version='1.1' baseProfile='full' viewBox='0 0 200 20", "' xmlns='http://www.w3.org/2000/svg'&gt;&lt;g&gt;&lt;title&gt;", ToString&lt;Pattern="""€ ""#,##0;""(€ ""#,##0)"&gt;([Metric 1]), "&lt;/title&gt;", "&lt;rect height='20' fill='", Case(([Metric 1]&lt;0), "#E9A4A9", "#77CCC9"), "'  width='", ((Case((([Metric 3]&lt;0) And ([Metric 2]&gt;0)), 100, 200)*Abs([Metric 1]))/Greatest(Abs([Metric 3]), Abs([Metric 2]))), "' x='", (Case((([Metric 3]&lt;0) And ([Metric 2]&gt;0)), 1, 2)*(Case(([Metric 3]&lt;0), 100, 0)+Case(([Metric 1]&lt;0), (((-1*100)*Abs([Metric 1]))/Greatest(Abs([Metric 3]), Abs([Metric 2]))), 0))), "' /&gt;", "&lt;g transform='translate(", (Case(([Metric 3]&lt;0), 100, 0)*Case((([Metric 3]&lt;0) And ([Metric 2]&gt;0)), 1, 2)), ",2)'&gt;&lt;text x='0' y='12' transform='translate(", Case((([Metric 3]&lt;0) And ([Metric 2]&gt;0)), ((-2*[Metric 1])/Abs([Metric 1])), ([Metric 1]&lt;0), -2, 2), ",-1.35)' font-size='12' dominant-baseline='middle' font-weight='bold' text-anchor='", Case(((([Metric 1]&lt;0) And ([Metric 2]&gt;0)) Or (([Metric 1]&gt;0) And ([Metric 3]&gt;0))), "start", "end"), "'&gt; ", Case(([Metric 1]&lt;0), ToString&lt;Pattern="""(€ ""0,,.## M)"&gt;((-1*[Metric 1])), ToString&lt;Pattern="""€ ""0,,.## M"&gt;([Metric 1])), " &lt;/text&gt;&lt;/g&gt;&lt;/g&gt;", "&lt;/svg&gt;")</t>
  </si>
  <si>
    <t>Grid-Horizontal-Group Chart 2</t>
  </si>
  <si>
    <t>Grid-Horizontal Group Chart 2 is a simpler version of the above with no color distinction and values on the sides.</t>
  </si>
  <si>
    <t xml:space="preserve">2 Metrics: Subtracts 2nd from the 1st
1 Colors: bar color
3 Support Metrics: J22, J23, J24
</t>
  </si>
  <si>
    <t>Profit YoY</t>
  </si>
  <si>
    <t>Profit CY</t>
  </si>
  <si>
    <t>Profit PY</t>
  </si>
  <si>
    <t>#aaa</t>
  </si>
  <si>
    <t>Max Profit YoY</t>
  </si>
  <si>
    <t>Min Profit YoY</t>
  </si>
  <si>
    <t>Sales YoY SVG Simple</t>
  </si>
  <si>
    <t>Concat("
 &lt;svg version='1.1' baseProfile='full' viewBox='", Case(([Metric 3]&lt;0), -100, 0), " 0 ", Case((([Metric 3]&lt;0) And ([Metric 2]&gt;0)), 200, 100), " ", Case((([Metric 3]&lt;0) And ([Metric 2]&gt;0)), 20, 10), "' xmlns='http://www.w3.org/2000/svg'&gt;", "&lt;rect height='20' fill='color 1'  width='", ((100*Abs([Metric 1]))/Greatest(Abs([Metric 3]), Abs([Metric 2]))), "' x='", Case(([Metric 1]&lt;0), (((-1*100)*Abs([Metric 1]))/Greatest(Abs([Metric 3]), Abs([Metric 2]))), 0), "' /&gt;", "&lt;/svg&gt;")</t>
  </si>
  <si>
    <t>Horizontal Forecast Chart</t>
  </si>
  <si>
    <t>Horizontal Forecast creates a horizontal bar which compares value of a metric with a target and sets colors acording to set criteria.</t>
  </si>
  <si>
    <t>Black line goes through the bars dividing them in half.</t>
  </si>
  <si>
    <t>4 Metrics: bar lengths and threshold levels
7 Colors: target text, unfulfilled target, fill below 1st threshold, fill between 1st and 2nd threshold, fill between 2nd threshold and target, fill above target, text
1 Support Metric: used for sorting</t>
  </si>
  <si>
    <t>Sort Sales vs Target</t>
  </si>
  <si>
    <t>Metric 1/Metric 2</t>
  </si>
  <si>
    <t>[Profit CY]</t>
  </si>
  <si>
    <t>[Profit Bud]</t>
  </si>
  <si>
    <t>#8396AA</t>
  </si>
  <si>
    <t>#DFE7EE</t>
  </si>
  <si>
    <t>#FA1E44</t>
  </si>
  <si>
    <t>#FEC925</t>
  </si>
  <si>
    <t>#4CB944</t>
  </si>
  <si>
    <t>#009933</t>
  </si>
  <si>
    <t>#fff</t>
  </si>
  <si>
    <t>Sales vs Target SVG</t>
  </si>
  <si>
    <t>Concat("&lt;svg version='1.1' baseProfile='full' viewBox='-1 0 410 44'  xmlns='http://www.w3.org/2000/svg'&gt;&lt;path d='M9 20 L", Case((Metric 1&lt;Metric 2), 400, ((400*Metric 2)/Metric 1)), " 20' stroke='#DFE7EE' stroke-linecap='round' stroke-width='18'/&gt;&lt;path d='M9 20 L", Case((Metric 1&lt;Metric 2), ((400*Metric 1)/Metric 2), 400), " 20' stroke='", Case(((Metric 1/Metric 2)&lt;Metric 3), "#FA1E44", ((Metric 1/Metric 2)&lt;Metric 4), "#FEC925", ((Metric 1/Metric 2)&lt;1), "#4CB944", "#009933"), "' stroke-linecap='round' stroke-width='18'/&gt;&lt;text transform='translate(-1,2)' x='", Case((Metric 1&lt;Metric 2), ((400*Metric 1)/Metric 2), 400), "' y='20' font-size='13' dominant-baseline='middle' text-anchor='end' font-family='calibri, sans-serif' fill='#fff'&gt;ACTUAL ", ToString&lt;Pattern="""$ ""0,,.## M"&gt;(Metric 1), "&lt;/text&gt;&lt;text x='", Case((Metric 1&lt;Metric 2), 400, ((400*Metric 2)/Metric 1)), "' y='40' font-size='13' dominant-baseline='middle' text-anchor='end' font-family='calibri, sans-serif' fill='#8396AA'&gt;FCST ", ToString&lt;Pattern="""$ ""0,,.## M"&gt;(Metric 2), "&lt;/text&gt;&lt;/svg&gt;")</t>
  </si>
  <si>
    <t>Horizontal Forecast Chart 2</t>
  </si>
  <si>
    <t>Piotr Janeczek</t>
  </si>
  <si>
    <t xml:space="preserve">Horizontal Forecast 2 creates a horizontal bar which compares value of a metric with a target and sets colors acording to set criteria.
</t>
  </si>
  <si>
    <t>Some bars receive an extra line on top of them that doesn't go along with the curvature.</t>
  </si>
  <si>
    <t>Shows up but no curvatue on the sides &amp; text is invisible.</t>
  </si>
  <si>
    <t>[Federal Funding %]</t>
  </si>
  <si>
    <t>[Federal Funding % Target]</t>
  </si>
  <si>
    <t>Sales vs Target SVG v2</t>
  </si>
  <si>
    <t>Concat("&lt;svg version='1.1' baseProfile='full' viewBox='-1 0 102 11'  xmlns='http://www.w3.org/2000/svg'&gt;&lt;mask id='rounded'&gt;&lt;line x1='4.5' y1='5' x2='95.5' y2='5' stroke='color 7' stroke-linecap='round' stroke-width='9'/&gt;&lt;/mask&gt;&lt;g mask='url(#rounded)'&gt;&lt;rect x='0' y='5' width='", Case(([Metric 1]&lt;[Metric 2]), 100, ((100*[Metric 2])/[Metric 1])), "' height='5' fill='color 2' stroke-width='0'/&gt;&lt;g&gt;&lt;rect x='0' y='0' width='", Case(([Metric 1]&lt;[Metric 2]), ((100*[Metric 1])/[Metric 2]), 100), "' height='5' fill='", Case((([Metric 1]/[Metric 2])&lt;Metric 3), "color 3", (([Metric 1]/[Metric 2])&lt;Metric 4), "color 4", (([Metric 1]/[Metric 2])&lt;1), "color 5", "color 6"), "' stroke-width='0'/&gt;&lt;/g&gt;&lt;text transform='translate(-3,0.5)' x='", Case(([Metric 1]&lt;[Metric 2]), ((100*[Metric 1])/[Metric 2]), 100), "' y='2.5' font-size='3.5' dominant-baseline='middle' text-anchor='end' font-family='calibri, sans-serif' fill='color 7'&gt;ACTUAL ", ToString&lt;Pattern="""€ ""0,,.## M"&gt;([Metric 1]), "&lt;/text&gt;&lt;/g&gt;&lt;text x='", (Case(([Metric 1]&lt;[Metric 2]), 100, ((100*[Metric 2])/[Metric 1]))-3), "' y='7.5' font-size='3.5' dominant-baseline='middle' text-anchor='end' font-family='calibri, sans-serif' fill='color 1'&gt;FCST ", ToString&lt;Pattern="""€ ""0,,.## M"&gt;([Metric 2]), "&lt;/text&gt;&lt;/svg&gt;")</t>
  </si>
  <si>
    <t>Lipstick Chart</t>
  </si>
  <si>
    <t>Tomasz Pawilojc</t>
  </si>
  <si>
    <t>Lipstick Chart shows three layers of data. In this example the data is divided as follows:
Think inside bar: Sales
Thick outside bar: Sales from previous year
Black line: Target sales</t>
  </si>
  <si>
    <t>3 Metrics: small bar, large bar, ticker
5 Colors: small bar negative threshold, small bar positive threashold, large bar, text, ticker</t>
  </si>
  <si>
    <t>Concat("&lt;svg width='100%' height='50'&gt;&lt;rect x = '0%' fill='color 1' width='", Round(Abs((([Metric 2]/(Greatest([Metric 1], [Metric 2], [Metric 3])*1.25))*100))), "%' height='100%' y = '0'&gt;&lt;/rect&gt;&lt;rect fill='", IF(([Metric 1]&gt;=[Metric 3]), "color 2", "color 3"), "' width='", Round(Abs((([Metric 1]/(Greatest([Metric 1], [Metric 2], [Metric 3])*1.25))*100))), "%' height='40%'  x = '0%' y = '15'&gt;&lt;/rect&gt;", "&lt;text x='3%'  y = '30' fill='color 4'&gt;", Round2(([Metric 1]/1000), 1), "K", "&lt;/text&gt;", "&lt;rect fill='color 5' width='2' height='100%' x='", Round(Abs((([Metric 3]/(Greatest([Metric 1], [Metric 2], [Metric 3])*1.25))*100))), "%' y='0'&gt;&lt;/rect&gt;", "&lt;/svg&gt;")</t>
  </si>
  <si>
    <t>TG Sales Value</t>
  </si>
  <si>
    <t>TG Sales Value LW</t>
  </si>
  <si>
    <t>TG Sales Value LY</t>
  </si>
  <si>
    <t>#d9232e</t>
  </si>
  <si>
    <t>#e8ae44</t>
  </si>
  <si>
    <t>#d4d4d4</t>
  </si>
  <si>
    <t>black</t>
  </si>
  <si>
    <t>Lipstick Chart with gear</t>
  </si>
  <si>
    <t>Lipstick Chart shows three layers of data. In this example the data is divided as follows:
Think inside bar: Sales
Thick outside bar: Sales from previous year
Gear picture: Target sales</t>
  </si>
  <si>
    <t>3 Metrics: small bar, large bar, ticker
4 Colors: small bar negative threshold, small bar positive threashold, large bar, text</t>
  </si>
  <si>
    <t>Concat("&lt;svg width='100%' height='50'&gt;&lt;rect x = '0%' fill='color 1' width='", Round(Abs((([Metric 2]/(Greatest([Metric 1], [Metric 2], [Metric 3])*1.25))*100))), "%' height='100%' y = '0'&gt;&lt;/rect&gt;&lt;rect fill='", IF(([Metric 1]&gt;=[Metric 3]), "color 2", "color 3"), "' width='", Round(Abs((([Metric 1]/(Greatest([Metric 1], [Metric 2], [Metric 3])*1.25))*100))), "%' height='40%'  x = '0%' y = '15'&gt;&lt;/rect&gt;", "&lt;text x='3%'  y = '30' fill='color 4'&gt;", Round2(([Metric 1]/1000), 1), "K", "&lt;/text&gt;", "&lt;g transform='translate(", Round2(Abs((([Revenue Target]/(Greatest(Revenue, [Last Year's Revenue], [Revenue Target])*1.25))*300)), 1), ",5) scale(0.4)'&gt;", "&lt;circle cx='50' cy='50' r='30' stroke='black' stroke-width='10' fill='white'/&gt;", "
  &lt;path d= 'M 40 80 L 40 90 L 60 90 L 60 80 Z'/&gt;", "
  &lt;path d= 'M 40 80 L 40 90 L 60 90 L 60 80 Z' transform='rotate(45,50,50)' /&gt;", "
  &lt;path d= 'M 40 80 L 40 90 L 60 90 L 60 80 Z' transform='rotate(90,50,50)' /&gt;", "
  &lt;path d= 'M 40 80 L 40 90 L 60 90 L 60 80 Z' transform='rotate(135,50,50)' /&gt;", "
  &lt;path d= 'M 40 80 L 40 90 L 60 90 L 60 80 Z' transform='rotate(180,50,50)' /&gt;", "
  &lt;path d= 'M 40 80 L 40 90 L 60 90 L 60 80 Z' transform='rotate(225,50,50)' /&gt;", "
  &lt;path d= 'M 40 80 L 40 90 L 60 90 L 60 80 Z' transform='rotate(270,50,50)' /&gt;", "
  &lt;path d= 'M 40 80 L 40 90 L 60 90 L 60 80 Z' transform='rotate(315,50,50)' /&gt;", "
  &lt;path d= 'M 18 45 L 18 55 L 82 55 L 82 45 Z' transform='rotate(45,50,50)' fill='red'/&gt;", "
  &lt;circle cx='10' cy='50' r='10' fill='red' transform='rotate(45,50,50)' /&gt;", "
  &lt;circle cx='90' cy='50' r='10' fill='red' transform='rotate(45,50,50)' /&gt;", "
  &lt;circle cx='5' cy='50' r='6' fill='white' transform='rotate(45,50,50)' /&gt;", "
  &lt;circle cx='95' cy='50' r='6' fill='white' transform='rotate(45,50,50)' /&gt;", "&lt;/g&gt;", "&lt;/svg&gt;")</t>
  </si>
  <si>
    <t>Sales</t>
  </si>
  <si>
    <t>Sales PY</t>
  </si>
  <si>
    <t>Target</t>
  </si>
  <si>
    <t>#da251d</t>
  </si>
  <si>
    <t>#0b699f</t>
  </si>
  <si>
    <t>#1fb2e5</t>
  </si>
  <si>
    <t>white</t>
  </si>
  <si>
    <t>Cigarette Chart</t>
  </si>
  <si>
    <t xml:space="preserve">Piotr Janeczek
Requestor: Matt Pepper
</t>
  </si>
  <si>
    <t>Cigarette Chart shows four layers of data, each on can be highlighted to display metic name and value. In this example the data is divided as follows:
Thin inside bar: Budget
Thick outside bar (orange): Actual
Thick outside bar (grey): Run Rate
Ticker: Forecast</t>
  </si>
  <si>
    <t>4 Metrics: Thick outside bar (orange), Thick outside bar (grey), Thin inside bar, ticker 
5 Colors: Thick ouside bar (grey), thick outside bar (orange), ticker, thin inside bar, highlight</t>
  </si>
  <si>
    <t>Cigarette SVG</t>
  </si>
  <si>
    <t>Concat("&lt;svg id='cig_", Max&lt;UseLookupForAttributes=False&gt;(LOB@ID){~+}, "' version='1.1' baseProfile='full' viewBox='-2 -0.5 104 11'  xmlns='http://www.w3.org/2000/svg'&gt;&lt;style&gt;#cig_", Max&lt;UseLookupForAttributes=False&gt;(LOB@ID){~+}, " rect:hover {stroke-width:0.3; stroke:color 5}&lt;/style&gt;&lt;rect x='0' y='0' width='", ((100*[Metric 2])/Greatest(Metric 1, Metric 3, Metric 4, [Metric 2])), "' height='10' fill='color 1'&gt;&lt;title&gt;Metric 2: ", ToString&lt;Pattern="#,##0.0"&gt;([Metric 2]), "&lt;/title&gt;&lt;/rect&gt;&lt;rect x='0' y='0' width='", ((100*Metric 1)/Greatest(Metric 1, Metric 3, Metric 4, [Metric 2])), "' height='10' fill='color 2'&gt;&lt;title&gt;Metric 1: ", ToString&lt;Pattern="#,##0.0"&gt;(Metric 1), "&lt;/title&gt;&lt;/rect&gt;&lt;rect x='0' y='2.5' width='", ((100*Metric 3)/Greatest(Metric 1, Metric 3, Metric 4, [Metric 2])), "' height='5' fill='color 4'&gt;&lt;title&gt;Metric 3: ", ToString&lt;Pattern="#,##0.0"&gt;(Metric 3), "&lt;/title&gt;&lt;/rect&gt;&lt;rect x='", ((100*Metric 4)/Greatest(Metric 1, Metric 3, Metric 4, [Metric 2])), "' y='1' width='1' height='8' fill='color 3'&gt;&lt;title&gt;Metric 4 : ", ToString&lt;Pattern="#,##0.0"&gt;(Metric 4), "&lt;/title&gt;&lt;/rect&gt;&lt;/svg&gt;")</t>
  </si>
  <si>
    <t>Actual</t>
  </si>
  <si>
    <t>Budget</t>
  </si>
  <si>
    <t>Run Rate</t>
  </si>
  <si>
    <t>Forecast</t>
  </si>
  <si>
    <t>#f0f0f0</t>
  </si>
  <si>
    <t>#F1A238</t>
  </si>
  <si>
    <t>#C80000</t>
  </si>
  <si>
    <t>#929590</t>
  </si>
  <si>
    <t>#222</t>
  </si>
  <si>
    <t>Threshold Chart</t>
  </si>
  <si>
    <t>Michał Janowski</t>
  </si>
  <si>
    <t>Threshold Chart shows three layers of data with one acting as a treshold area. In this example the data is divided as follows:
Thin inside bar: Sales
Thick outside bar: Higher value between maximum target for that year and maximum sales divided into 50%, 70% thresholds
Black line: Target sales</t>
  </si>
  <si>
    <t xml:space="preserve">2 Metrics: small bar, ticker
2 numbers (0&gt;1): to set the tresholds of the large bar
2 Support metrics: L4 &amp; L5 used to figure out the length of the large bar
5 Colors: highest threshold, middle threshold, lowest threshold, small bar, ticker
</t>
  </si>
  <si>
    <t>Max Sales</t>
  </si>
  <si>
    <t>Profit Bud</t>
  </si>
  <si>
    <t>#337ab7</t>
  </si>
  <si>
    <t>#279bdc</t>
  </si>
  <si>
    <t xml:space="preserve">	#f0f8ff</t>
  </si>
  <si>
    <t>#8a7121</t>
  </si>
  <si>
    <t>#333333</t>
  </si>
  <si>
    <t>Max Target</t>
  </si>
  <si>
    <t>Max(Sum([Metric 2]){~+}){@cols*}</t>
  </si>
  <si>
    <t>Concat("&lt;svg width='100%' height='30'&gt;&lt;rect fill='color 1' width='100%' height='100%'&gt;&lt;/rect&gt;&lt;rect fill='color 2' width='", Case(([Metric 3]&gt;[Metric 4]), ((([Metric 3]*Metric 6)/[Metric 3])*100), ((([Metric 4]*Metric 6)/[Metric 4])*100)), "%' height='100%'&gt;&lt;/rect&gt;&lt;rect fill='color 3' width='", Case(([Metric 3]&gt;[Metric 4]), ((([Metric 3]*Metric 5)/[Metric 3])*100), ((([Metric 4]*Metric 5)/[Metric 4])*100)), "%' height='100%'&gt;&lt;/rect&gt;&lt;rect fill='color 4' width='", Case(([Metric 3]&gt;[Metric 4]), (([Metric 1]/[Metric 3])*100), (([Metric 1]/[Metric 4])*100)), "%' height='40%' y='9'&gt;&lt;/rect&gt;&lt;rect fill='color 5' x='", Case(([Metric 3]&gt;[Metric 4]), ((([Metric 2]/[Metric 3])*100)-Metric 5), ((([Metric 2]/[Metric 4])*100)-Metric 5)), "%' width='Metric 5%' height='100%'&gt;&lt;/rect&gt;&lt;/svg&gt;")</t>
  </si>
  <si>
    <t>Ring Chart</t>
  </si>
  <si>
    <t>Piotr Janeczek, Michał Janowski, Mengyuan</t>
  </si>
  <si>
    <t>Ring Chart can show percentage (between 0-100%) of target fulfillment.</t>
  </si>
  <si>
    <t>1 Metric: number and circle fill
1 Level: aggregation for all values
3 Colors: cirlce inside, unfilled area, filled area
1 Label: text inside the circle
1 Support metric: L25</t>
  </si>
  <si>
    <t>Sales All</t>
  </si>
  <si>
    <t>Sum([Metric 1]){~+, !Level%}</t>
  </si>
  <si>
    <t>Country</t>
  </si>
  <si>
    <t>#ffffff</t>
  </si>
  <si>
    <t>#d2d3d4</t>
  </si>
  <si>
    <t>#ce4b99</t>
  </si>
  <si>
    <t>OF TOTAL SALES</t>
  </si>
  <si>
    <t>Concat("&lt;svg width='100%' height='100%' viewBox='0 0 42 42' class='donut'&gt;", "&lt;style&gt;@import url(https://fonts.googleapis.com/css?family=Montserrat:400);", ".chart-text{font: 10px/1.4em 'Montserrat', Arial, sans-serif;fill:#000; }", ".chart-number{ font-size 0.6em; line-height:1; }", ".chart-label {font-size:0.25em;}&lt;/style&gt;", "&lt;circle class='donut-hole' cx='21' cy='21' r='15.91549430918954' fill='#ffffff'&gt;&lt;/circle&gt;&lt;circle class='donut-ring' cx='21' cy='21' r='15.91549430918954' fill='transparent' stroke='#d2d3d4' stroke-width='3'&gt;&lt;/circle&gt;&lt;circle class='donut-segment' transform='rotate(-90 21 21)' cx='21' cy='21' r='15.91549430918954' fill='transparent' stroke='#ce4b99' stroke-width='3' stroke-dasharray='", Round(((100*Metric 1)/[Metric 2])), " ", Round((100-((100*Metric 1)/[Metric 2]))), "'&gt;&lt;/circle&gt;&lt;!--unused 10% --&gt;&lt;g class='chart-text'&gt;&lt;text x='21' y='21' class='chart-number' style='font-size:10;text-anchor:middle'&gt;", Round2(((Metric 1/[Metric 2])*100), 1), "%", "&lt;/text&gt;&lt;text x='21' y='26' class='chart-label' style='font-size:2.5;text-anchor:middle'&gt;", "Label", "&lt;/text&gt;&lt;/g&gt;", "&lt;/svg&gt;")</t>
  </si>
  <si>
    <t>Grid-Pie Chart</t>
  </si>
  <si>
    <t>Grid-Pie Chart displays % metric in a form of a small pie chart.</t>
  </si>
  <si>
    <t>1 Metric: % of pie to be filled
1 Color: fill color
1 Support metric: L24</t>
  </si>
  <si>
    <t>Hapiness Pie Alpha</t>
  </si>
  <si>
    <t>((Avg([Metric 1]){~+}*2)*2)*Asin(1)</t>
  </si>
  <si>
    <t>Hapiness</t>
  </si>
  <si>
    <t>#f2c300</t>
  </si>
  <si>
    <t>Hapiness Pie SVG</t>
  </si>
  <si>
    <t>Concat("&lt;svg baseProfile='full' viewBox='0 0 24 24 ' xmlns='http://www.w3.org/2000/svg'&gt;&lt;title&gt;", ToString&lt;Pattern="0.00%"&gt;([Avg ([Metric 1])]), "&lt;/title&gt;", "&lt;circle transform='translate(12,12)' cx='0' cy='0' r='10.25' stroke='#555' stroke-width='0.5' fill='transparent' /&gt;", "&lt;g transform='translate(12,12)'&gt;&lt;path d='M0,-10 A10,10 0 ", Case(((([Avg ([Metric 1])]*2)*2)*Asin(1)&gt;(2*Asin(1))), 1, 0), ",1 ", (10*Sin((([Avg ([Metric 1])]*2)*2)*Asin(1))), ",", (-10*Cos((([Avg ([Metric 1])]*2)*2)*Asin(1))), "  L0,0 z' fill='color 1' /&gt;&lt;/g&gt;", "&lt;/svg&gt;")</t>
  </si>
  <si>
    <t>Grid-Horizontal Chart</t>
  </si>
  <si>
    <t>Chris McGovern</t>
  </si>
  <si>
    <t>Grid-Horizontal Chart can be used inside a grid so it can be useful alternative to normal horizontal bar chart.</t>
  </si>
  <si>
    <t>1 Metric: sets bar length
Color can be changed inside dossier; stays the same as colors of the values</t>
  </si>
  <si>
    <t>Grid-Horizontal</t>
  </si>
  <si>
    <t>RepeatStr("█", [Metric 1]/1000000)</t>
  </si>
  <si>
    <t>Target-Sales</t>
  </si>
  <si>
    <t>Grid-Horizontal Chart 2</t>
  </si>
  <si>
    <t>Bartlomiej Obolewicz, Piotr Barszcz, Piotr Janeczek, Michał Janowski</t>
  </si>
  <si>
    <t>Grid-Horizontal Chart 2 is similar to above, but this time no concatinating is needed - so no small vertical lines will be visible.</t>
  </si>
  <si>
    <t>1 Metric: sets bar length
1 Level: aggregation for max value
1 Color: bar color
1 Support Metric: J12</t>
  </si>
  <si>
    <t>#114885</t>
  </si>
  <si>
    <t>Grid-Horizontal 2</t>
  </si>
  <si>
    <t>Concat("&lt;svg width='100%' height='20'&gt;&lt;rect fill='#1fb2e5' width='", Round([Metric 1]/[Max Metric 1]*100), "%' height='100%' y = '%'&gt;&lt;/rect&gt;&lt;/svg&gt;")</t>
  </si>
  <si>
    <t>Grid-Horizontal Chart 3 
(with metric value &amp; dynamic opacity)</t>
  </si>
  <si>
    <t>Tomasz Pawilojc, Michał Janowski</t>
  </si>
  <si>
    <t>Grid-Horizontal Chart 3 is similar to above but adds a metric value and a dynamic opacity based on that value</t>
  </si>
  <si>
    <t>1 Metric: sets the bar length
1 Level: aggregation for max value
1 Color: bar color
1 Support Metric: J14</t>
  </si>
  <si>
    <t>Call Center</t>
  </si>
  <si>
    <t>Grid-Horizontal 3</t>
  </si>
  <si>
    <t>Concat("&lt;svg width='100%' height='20'&gt;&lt;rect fill='color 1' fill-opacity='",(([Metric 1]/[Metric 2])),"' width='",[Metric 1]/[Metric 2]*100,"%' height='100%' y = '0'&gt;&lt;/rect&gt;","&lt;text x='50%' y='10' text-anchor='end' alignment-baseline='middle' fill='black'&gt;", Round([Metric 1]/1000), "K","&lt;/text&gt;","&lt;/svg&gt;")</t>
  </si>
  <si>
    <t>Min/Max Cell</t>
  </si>
  <si>
    <t>Min/Max Cell can display those two values in one grid cell one on top of another</t>
  </si>
  <si>
    <t>1 Metric: used to display values
1 Level: aggregation for above metric</t>
  </si>
  <si>
    <t>Min/Max</t>
  </si>
  <si>
    <t>Concat("&lt;svg width='70' height='50'&gt;", "&lt;text style='font-size: 10px' x='0' y='20'&gt;", "Min: ", Round2((Min(Metric 1){~+, Level+}/1000), 0), "K", "&lt;/text&gt;", "&lt;text style='font-size: 10px' x='0' y='40'&gt;", "Max: ", Round2((Max(Metric 1){~+, Level+}/1000), 0), "K", "&lt;/text&gt;", "&lt;/svg&gt;")</t>
  </si>
  <si>
    <t>City</t>
  </si>
  <si>
    <t>MicroChart Bar</t>
  </si>
  <si>
    <t xml:space="preserve">Michał Janowski
Requestor:
Chris McNabney </t>
  </si>
  <si>
    <t>Grid-Vertical Chart adds a vertical chart inside a grid which can be useful in conjunction with other metrics inside that same grid</t>
  </si>
  <si>
    <t>Bottom line does not connect between cells.</t>
  </si>
  <si>
    <t>1 Metric: bar length
1 Level: aggregation for above metric
2 Colors: bar color, line color</t>
  </si>
  <si>
    <t>Concat("&lt;svg width='100%' height='50' style='transform:scale(2,1) translate(0)'&gt;&lt;rect fill='#009fe3' width='50%' x='25%' y='", ((1-(Metric 1/Max(Metric 1){~+, !Level%}))*50), "' height='", ((Metric 1/Max(Metric 1){~+, !Level%})*50), "'&gt;&lt;/rect&gt;&lt;rect fill='#003580' width='100%' y='49' height='1'&gt;&lt;/rect&gt;", "&lt;/svg&gt;")</t>
  </si>
  <si>
    <t>Shop</t>
  </si>
  <si>
    <t>#009fe3</t>
  </si>
  <si>
    <t>#003580</t>
  </si>
  <si>
    <t>World Clock</t>
  </si>
  <si>
    <t>World Clock displays a value of a time metric in a form of a moving clock.</t>
  </si>
  <si>
    <t>Does not open.</t>
  </si>
  <si>
    <t>1 Metric: live time metric
3 Colors:  clock frame, hour &amp; minute pointers, seconds pointer</t>
  </si>
  <si>
    <t>Concat("&lt;svg baseProfile='full' viewBox=' 0 0 24,24 ' xmlns='http://www.w3.org/2000/svg'&gt;&lt;circle transform='translate(12,12)' cx='0' cy='0' r='10' stroke='color 1' stroke-width='0.5' fill='transparent'&gt;&lt;/circle&gt;&lt;g transform='translate(12,12)'&gt;&lt;  circle cx='0' cy='0' r='.25' fill='color 1' &gt;&lt;/circle&gt;&lt;rect x='-0.25' y='-9.5' width='.5' height='2.8' rx='.1' ry='.1' fill='color 1' transform='rotate(0)' /&gt;&lt;rect x='-0.25' y='-9.5' width='.5' height='2.8' rx='.1' ry='.1' fill='color 1' transform='rotate(90)' /&gt;&lt;rect x='-0.25' y='-9.5' width='.5' height='2.8' rx='.1' ry='.1' fill='color 1' transform='rotate(180)' /&gt;&lt;rect x='-0.25' y='-9.5' width='.5' height='2.8' rx='.1' ry='.1' fill='color 1' transform='rotate(270)' /&gt;&lt;rect x='-0.15' y='-9.5' width='.3' height='1.6' rx='.1' ry='.1' fill='color 1' transform='rotate(30)' /&gt;&lt;rect x='-0.15' y='-9.5' width='.3' height='1.6' rx='.1' ry='.1' fill='color 1' transform='rotate(60)' /&gt;&lt;rect x='-0.15' y='-9.5' width='.3' height='1.6' rx='.1' ry='.1' fill='color 1' transform='rotate(120)' /&gt;&lt;rect x='-0.15' y='-9.5' width='.3' height='1.6' rx='.1' ry='.1' fill='color 1' transform='rotate(150)' /&gt;&lt;rect x='-0.15' y='-9.5' width='.3' height='1.6' rx='.1' ry='.1' fill='color 1' transform='rotate(210)' /&gt;&lt;rect x='-0.15' y='-9.5' width='.3' height='1.6' rx='.1' ry='.1' fill='color 1' transform='rotate(240)' /&gt;&lt;rect x='-0.15' y='-9.5' width='.3' height='1.6' rx='.1' ry='.1' fill='color 1' transform='rotate(300)' /&gt;&lt;rect x='-0.15' y='-9.5' width='.3' height='1.6' rx='.1' ry='.1' fill='color 1' transform='rotate(330)' /&gt;&lt;g id='hourhand'&gt;&lt;line x1='0' y1='-4.5' x2='0' y2='0' stroke='color 2' stroke-linecap='round' stroke-width='.7' transform='rotate(", ((((Mod(Hour([Metric 1]), 12)/12)*360)+((Minute([Metric 1])/60)*30))+((Second([Metric 1])/60)*0.5)), ")'/&gt;&lt;/g&gt;&lt;g id='minutehand'&gt;&lt;line x1='0' y1='-6.8' x2='0' y2='0' stroke='color 2' stroke-linecap='round' stroke-width='.6' transform='rotate(", (((Minute([Metric 1])/60)*360)+((Second([Metric 1])/60)*6)), ")'/&gt;&lt;/g&gt;&lt;g id='secondhand'&gt;&lt;line x1='0' y1='-7.8' x2='0' y2='0' stroke='color 3' stroke-linecap='round' stroke-width='.2' transform='rotate(", ((Second([Metric 1])/60)*360), ")'/&gt;&lt;/g&gt;&lt;/g&gt;&lt;style&gt;#hourhand, #minutehand, #secondhand {animation-name: moveHand;animation-timing-function:linear; animation-iteration-count: infinite;} #hourhand {animation-duration: 43200s;} #minutehand {animation-duration: 3600s;} #secondhand {animation-duration: 60s;} @keyframes moveHand { from { transform: rotate(0deg); } to   { transform: rotate(360deg); }}&lt;/   style&gt;&lt;/svg&gt;")</t>
  </si>
  <si>
    <t>City Time</t>
  </si>
  <si>
    <t>#bbb</t>
  </si>
  <si>
    <t>#555</t>
  </si>
  <si>
    <t>red</t>
  </si>
  <si>
    <t>Local Clock</t>
  </si>
  <si>
    <t xml:space="preserve">Local Clock displays time of Intelligent Server in a form of a moving clock. </t>
  </si>
  <si>
    <t>3 Colors:  clock frame, hour &amp; minute pointers, seconds pointer</t>
  </si>
  <si>
    <t>Local Time</t>
  </si>
  <si>
    <t>Concat("&lt;svg baseProfile='full' viewBox=' 0 0 24,24 ' xmlns='http://www.w3.org/2000/svg'&gt;&lt;circle transform='translate(12,12)' cx='0' cy='0' r='10' stroke='color 1' stroke-width='0.5' fill='transparent'&gt;&lt;/circle&gt;&lt;g transform='translate(12,12)'&gt;&lt;  circle cx='0' cy='0' r='.25' fill='color 1' &gt;&lt;/circle&gt;&lt;rect x='-0.25' y='-9.5' width='.5' height='2.8' rx='.1' ry='.1' fill='color 1' transform='rotate(0)' /&gt;&lt;rect x='-0.25' y='-9.5' width='.5' height='2.8' rx='.1' ry='.1' fill='color 1' transform='rotate(90)' /&gt;&lt;rect x='-0.25' y='-9.5' width='.5' height='2.8' rx='.1' ry='.1' fill='color 1' transform='rotate(180)' /&gt;&lt;rect x='-0.25' y='-9.5' width='.5' height='2.8' rx='.1' ry='.1' fill='color 1' transform='rotate(270)' /&gt;&lt;rect x='-0.15' y='-9.5' width='.3' height='1.6' rx='.1' ry='.1' fill='color 1' transform='rotate(30)' /&gt;&lt;rect x='-0.15' y='-9.5' width='.3' height='1.6' rx='.1' ry='.1' fill='color 1' transform='rotate(60)' /&gt;&lt;rect x='-0.15' y='-9.5' width='.3' height='1.6' rx='.1' ry='.1' fill='color 1' transform='rotate(120)' /&gt;&lt;rect x='-0.15' y='-9.5' width='.3' height='1.6' rx='.1' ry='.1' fill='color 1' transform='rotate(150)' /&gt;&lt;rect x='-0.15' y='-9.5' width='.3' height='1.6' rx='.1' ry='.1' fill='color 1' transform='rotate(210)' /&gt;&lt;rect x='-0.15' y='-9.5' width='.3' height='1.6' rx='.1' ry='.1' fill='color 1' transform='rotate(240)' /&gt;&lt;rect x='-0.15' y='-9.5' width='.3' height='1.6' rx='.1' ry='.1' fill='color 1' transform='rotate(300)' /&gt;&lt;rect x='-0.15' y='-9.5' width='.3' height='1.6' rx='.1' ry='.1' fill='color 1' transform='rotate(330)' /&gt;&lt;g id='hourhand'&gt;&lt;line x1='0' y1='-4.5' x2='0' y2='0' stroke='color 2' stroke-linecap='round' stroke-width='.7' transform='rotate(", ((((Mod(Hour(CurrentTime()), 12)/12)*360)+((Minute(CurrentTime())/60)*30))+((Second(CurrentTime())/60)*0.5)), ")'/&gt;&lt;/g&gt;&lt;g id='minutehand'&gt;&lt;line x1='0' y1='-6.8' x2='0' y2='0' stroke='color 2' stroke-linecap='round' stroke-width='.6' transform='rotate(", (((Minute(CurrentTime())/60)*360)+((Second(CurrentTime())/60)*6)), ")'/&gt;&lt;/g&gt;&lt;g id='secondhand'&gt;&lt;line x1='0' y1='-7.8' x2='0' y2='0' stroke='color 3' stroke-linecap='round' stroke-width='.2' transform='rotate(", ((Second(CurrentTime())/60)*360), ")'/&gt;&lt;/g&gt;&lt;/g&gt;&lt;style&gt;#hourhand, #minutehand, #secondhand {animation-name: moveHand;animation-timing-function:linear; animation-iteration-count: infinite;} #hourhand {animation-duration: 43200s;} #minutehand {animation-duration: 3600s;} #secondhand {animation-duration: 60s;} @keyframes moveHand { from { transform: rotate(0deg); } to   { transform: rotate(360deg); }}&lt;/   style&gt;&lt;/svg&gt;")</t>
  </si>
  <si>
    <t>Gauge</t>
  </si>
  <si>
    <t>Piotr Janaczek
Requestor: Matt Pepper</t>
  </si>
  <si>
    <t>Gauge displays a percentage metric in a form of a semicircle divided into 4 thresholds and a pointer indicating the percentage.</t>
  </si>
  <si>
    <t>1 Metric: pointer position
7 Colors: 1st threshold, 2nd threshold, 3rd threshold, 4th threshold, inside of a semicirlce, little circle on the pointer, pointer</t>
  </si>
  <si>
    <t>Concat("&lt;svg height='140' width='220' baseProfile='full' viewBox='0 0 11 7 ' xmlns='http://www.w3.org/2000/svg'&gt;&lt;path d='M0.5,5.5 A5,5 0 0,1 1.964466094,1.964466094  L5.5,5.5 z' fill='color 1' /&gt;&lt;path d='M1.964466094,1.964466094 A5,5 0 0,1 5.5,0.5 L5.5,5.5 z' fill='color 2' /&gt;&lt;path d='M5.5,0.5 A5,5 0 0,1 9.035533906,1.964466094 L5.5,5.5 z' fill='color 3' /&gt;&lt;path d='M9.035533906,1.964466094 A5,5 0 0,1 10.5,5.5  L5.5,5.5 z' fill='color 4' /&gt;&lt;path d='M2,5.5 A3.5,3.5 0 0,1 9,5.5 L5.5,5.5 z' fill='color 5' stroke-width='0.1' stroke='color 5' /&gt;&lt;circle cx='5.5' cy='5.5' r='.25' stroke-width='1' fill='color 6' /&gt;", "&lt;path transform='rotate(", ([Metric 1]*180), " 5.5 5.5)' d='M6.5,5.3 L0,5.5 L6.5,5.7 z' stroke-width='1' fill='color 7' /&gt;&lt;/svg&gt;")</t>
  </si>
  <si>
    <t>NPS %</t>
  </si>
  <si>
    <t>#bd2126</t>
  </si>
  <si>
    <t>#f68e1e</t>
  </si>
  <si>
    <t>#fecd0a</t>
  </si>
  <si>
    <t>#7cbc42</t>
  </si>
  <si>
    <t>#111</t>
  </si>
  <si>
    <t>Spark Bar Chart</t>
  </si>
  <si>
    <t>Vincent Vikor</t>
  </si>
  <si>
    <t>Spark Bar Chart is a very small bar chart, presenting the general shape of the variation (typically over time) of some measurement.</t>
  </si>
  <si>
    <t xml:space="preserve">1 business metric (like Revenue)
12 month metrics (Revenue for each month)
12 color metrics for each month
1 metric for greatest value
</t>
  </si>
  <si>
    <t>Revenue_X</t>
  </si>
  <si>
    <t>Sum(Revenue) with applied filter for Month X</t>
  </si>
  <si>
    <t>We need 12 such metrics (for each month)</t>
  </si>
  <si>
    <t>color_Revenue_X</t>
  </si>
  <si>
    <t>IF((Bar_greatest_year=Revenue_X), "FF0000", "2B2D2F")</t>
  </si>
  <si>
    <t>Bar_greatest</t>
  </si>
  <si>
    <t>Greatest(Revenue_01, Revenue_02, Revenue_03, Revenue_04, Revenue_05, Revenue_06, Revenue_07, Revenue_08, Revenue_09, Revenue_10, Revenue_11, Revenue_12)</t>
  </si>
  <si>
    <t>Bar_greatest_year</t>
  </si>
  <si>
    <t>Sum(Bar_greatest){~+, Year+}</t>
  </si>
  <si>
    <t>SparkBar</t>
  </si>
  <si>
    <t>Concat("
&lt;svg width='450' height='30'&gt;
&lt;rect class='bar' x='10' width='30' y='", ToString((30-((Revenue_01/Bar_greatest)*30))), "' height='", ToString(((Revenue_01/Bar_greatest)*30)), "' style='fill:#", color_revenue_01, "' &gt;&lt;title&gt;Jan $", Revenue_01, "&lt;/title&gt;&lt;/rect&gt;
&lt;rect class='bar' x='44' width='30' y='", ToString((30-((Revenue_02/Bar_greatest)*30))), "' height='", ToString(((Revenue_02/Bar_greatest)*30)), "' style='fill:#", color_revenue_02, "' &gt;&lt;title&gt;Feb $", Revenue_02, "&lt;/title&gt;&lt;/rect&gt;
&lt;rect class='bar' x='78' width='30' y='", ToString((30-((Revenue_03/Bar_greatest)*30))), "' height='", ToString(((Revenue_03/Bar_greatest)*30)), "' style='fill:#", color_revenue_03, "' &gt;&lt;title&gt;Mar $", Revenue_03, "&lt;/title&gt;&lt;/rect&gt;
&lt;rect class='bar' x='112' width='30' y='", ToString((30-((Revenue_04/Bar_greatest)*30))), "' height='", ToString(((Revenue_04/Bar_greatest)*30)), "' style='fill:#", color_revenue_04, "' &gt;&lt;title&gt;Apr $", Revenue_04, "&lt;/title&gt;&lt;/rect&gt;
&lt;rect class='bar' x='146' width='30' y='", ToString((30-((Revenue_05/Bar_greatest)*30))), "' height='", ToString(((Revenue_05/Bar_greatest)*30)), "' style='fill:#", color_revenue_05, "' &gt;&lt;title&gt;May $", Revenue_05, "&lt;/title&gt;&lt;/rect&gt;
&lt;rect class='bar' x='180' width='30' y='", ToString((30-((Revenue_06/Bar_greatest)*30))), "' height='", ToString(((Revenue_06/Bar_greatest)*30)), "' style='fill:#", color_revenue_06, "' &gt;&lt;title&gt;Jun $", Revenue_06, "&lt;/title&gt;&lt;/rect&gt;
&lt;rect class='bar' x='214' width='30' y='", ToString((30-((Revenue_07/Bar_greatest)*30))), "' height='", ToString(((Revenue_07/Bar_greatest)*30)), "' style='fill:#", color_revenue_07, "' &gt;&lt;title&gt;Jul $", Revenue_07, "&lt;/title&gt;&lt;/rect&gt;
&lt;rect class='bar' x='248' width='30' y='", ToString((30-((Revenue_08/Bar_greatest)*30))), "' height='", ToString(((Revenue_08/Bar_greatest)*30)), "' style='fill:#", color_revenue_08, "' &gt;&lt;title&gt;Aug $", Revenue_08, "&lt;/title&gt;&lt;/rect&gt;
&lt;rect class='bar' x='282' width='30' y='", ToString((30-((Revenue_09/Bar_greatest)*30))), "' height='", ToString(((Revenue_09/Bar_greatest)*30)), "' style='fill:#", color_revenue_09, "' &gt;&lt;title&gt;Sep $", Revenue_09, "&lt;/title&gt;&lt;/rect&gt;
&lt;rect class='bar' x='316' width='30' y='", ToString((30-((Revenue_10/Bar_greatest)*30))), "' height='", ToString(((Revenue_10/Bar_greatest)*30)), "' style='fill:#", color_revenue_10, "' &gt;&lt;title&gt;Oct $", Revenue_10, "&lt;/title&gt;&lt;/rect&gt;
&lt;rect class='bar' x='350' width='30' y='", ToString((30-((Revenue_11/Bar_greatest)*30))), "' height='", ToString(((Revenue_11/Bar_greatest)*30)), "' style='fill:#", color_revenue_11, "' &gt;&lt;title&gt;Nov $", Revenue_11, "&lt;/title&gt;&lt;/rect&gt;
&lt;rect class='bar' x='384' width='30' y='", ToString((30-((Revenue_12/Bar_greatest)*30))), "' height='", ToString(((Revenue_12/Bar_greatest)*30)), "' style='fill:#", color_revenue_12, "' &gt;&lt;title&gt;Dec $", Revenue_12, "&lt;/title&gt;&lt;/rect&gt;
&lt;/svg&gt;
")</t>
  </si>
  <si>
    <t>Sparkline</t>
  </si>
  <si>
    <t>Sparkline is a very small line chart, presenting the general shape of the variation (typically over time) of some measurement.</t>
  </si>
  <si>
    <t>15 metrics: 12 months, least and greatest value, range</t>
  </si>
  <si>
    <t>SparkLine</t>
  </si>
  <si>
    <t>Concat("&lt;svg height='30' width='366' viewbox='-3 -2 366 30' baseProfile='full' xmlns='http://www.w3.org/2000/svg' version='1.1'&gt;&lt;defs&gt;&lt;style type='text/css'&gt;&lt;![CDATA[ path.pj_sparkline {fill: transparent; stroke: #aaa; stroke-width:1.5;} circle.pj_sparkmarker {fill: #D17DAD; stroke: transparent; stroke-width: 0} circle.pj_sparkmarker:hover {fill: #3FB8AF;} path.pj_sparkline:hover {stroke: #777;} circle.pj_sparkmarker {transition: fill 0.55s ease;} path.pj_sparkline {transition: stroke 0.15s ease;} ]]&gt;&lt;/style&gt;&lt;/defs&gt;&lt;path class='pj_sparkline'  d='M 0 ", (25*(1-(Abs((CallCountJan-SparkLeast))/SparkRange))), " L 32.72727 ", (25*(1-(Abs((CallCountFeb-SparkLeast))/SparkRange))), " L 65.45455 ", (25*(1-(Abs((CallCountMar-SparkLeast))/SparkRange))), " L 98.18182 ", (25*(1-(Abs((CallCountApr-SparkLeast))/SparkRange))), " L 130.90909 ", (25*(1-(Abs((CallCountMay-SparkLeast))/SparkRange))), " L 163.63636 ", (25*(1-(Abs((CallCountJun-SparkLeast))/SparkRange))), " L 196.36364 ", (25*(1-(Abs((CallCountJul-SparkLeast))/SparkRange))), " L 229.09091 ", (25*(1-(Abs((CallCountAug-SparkLeast))/SparkRange))), " L 261.81818 ", (25*(1-(Abs((CallCountSep-SparkLeast))/SparkRange))), " L 294.54545 ", (25*(1-(Abs((CallCountOct-SparkLeast))/SparkRange))), " L 327.27273 ", (25*(1-(Abs((CallCountNov-SparkLeast))/SparkRange))), " L 360 ", (25*(1-(Abs((CallCountDec-SparkLeast))/SparkRange))), "'/&gt;", "&lt;circle class='pj_sparkmarker' cx='0' cy='", (25*(1-(Abs((CallCountJan-SparkLeast))/SparkRange))), "' r='2' &gt;&lt;title&gt;January: ", ToString&lt;Pattern="#0;(#0)"&gt;(CallCountJan), "&lt;/title&gt;&lt;/circle&gt;&lt;circle class='pj_sparkmarker' cx='32.72727' cy='", (25*(1-(Abs((CallCountFeb-SparkLeast))/SparkRange))), "' r='2' &gt;&lt;title&gt;February: ", ToString&lt;Pattern="#0;(#0)"&gt;(CallCountFeb), "&lt;/title&gt;&lt;/circle&gt;&lt;circle class='pj_sparkmarker' cx='65.45455' cy='", (25*(1-(Abs((CallCountMar-SparkLeast))/SparkRange))), "' r='2' &gt;&lt;title&gt;March: ", ToString&lt;Pattern="#0;(#0)"&gt;(CallCountMar), "&lt;/title&gt;&lt;/circle&gt;&lt;circle class='pj_sparkmarker' cx='98.18182' cy='", (25*(1-(Abs((CallCountApr-SparkLeast))/SparkRange))), "' r='2' &gt;&lt;title&gt;April: ", ToString&lt;Pattern="#0;(#0)"&gt;(CallCountApr), "&lt;/title&gt;&lt;/circle&gt;&lt;circle class='pj_sparkmarker' cx='130.90909' cy='", (25*(1-(Abs((CallCountMay-SparkLeast))/SparkRange))), "' r='2' &gt;&lt;title&gt;May: ", ToString&lt;Pattern="#0;(#0)"&gt;(CallCountMay), "&lt;/title&gt;&lt;/circle&gt;&lt;circle class='pj_sparkmarker' cx='163.63636' cy='", (25*(1-(Abs((CallCountJun-SparkLeast))/SparkRange))), "' r='2' &gt;&lt;title&gt;June: ", ToString&lt;Pattern="#0;(#0)"&gt;(CallCountJun), "&lt;/title&gt;&lt;/circle&gt;&lt;circle class='pj_sparkmarker' cx='196.36364' cy='", (25*(1-(Abs((CallCountJul-SparkLeast))/SparkRange))), "' r='2' &gt;&lt;title&gt;July: ", ToString&lt;Pattern="#0;(#0)"&gt;(CallCountJul), "&lt;/title&gt;&lt;/circle&gt;&lt;circle class='pj_sparkmarker' cx='229.09091' cy='", (25*(1-(Abs((CallCountAug-SparkLeast))/SparkRange))), "' r='2' &gt;&lt;title&gt;August: ", ToString&lt;Pattern="#0;(#0)"&gt;(CallCountAug), "&lt;/title&gt;&lt;/circle&gt;&lt;circle class='pj_sparkmarker' cx='261.81818' cy='", (25*(1-(Abs((CallCountSep-SparkLeast))/SparkRange))), "' r='2' &gt;&lt;title&gt;September: ", ToString&lt;Pattern="#0;(#0)"&gt;(CallCountSep), "&lt;/title&gt;&lt;/circle&gt;&lt;circle class='pj_sparkmarker' cx='294.54545' cy='", (25*(1-(Abs((CallCountOct-SparkLeast))/SparkRange))), "' r='2' &gt;&lt;title&gt;October: ", ToString&lt;Pattern="#0;(#0)"&gt;(CallCountOct), "&lt;/title&gt;&lt;/circle&gt;&lt;circle class='pj_sparkmarker' cx='327.27273' cy='", (25*(1-(Abs((CallCountNov-SparkLeast))/SparkRange))), "' r='2' &gt;&lt;title&gt;November: ", ToString&lt;Pattern="#0;(#0)"&gt;(CallCountNov), "&lt;/title&gt;&lt;/circle&gt;&lt;circle class='pj_sparkmarker' cx='360' cy='", (25*(1-(Abs((CallCountDec-SparkLeast))/SparkRange))), "' r='2' &gt;&lt;title&gt;December: ", ToString&lt;Pattern="#0;(#0)"&gt;(CallCountDec), "&lt;/title&gt;&lt;/circle&gt;&lt;/svg&gt;")</t>
  </si>
  <si>
    <t>Generator is on 'Sparkline Generator' sheet</t>
  </si>
  <si>
    <t>Radial Bar chart</t>
  </si>
  <si>
    <t xml:space="preserve">Piotr Janeczek
Requestor: Victor Oliveira
</t>
  </si>
  <si>
    <t>A Radial/Circular Bar Chart is simply a Bar Chart plotted on a polar coordinate system, rather than on a Cartesian one.</t>
  </si>
  <si>
    <t>2*X support metrics, where X is number of attribute forms (for example if you have 4 companies you need 4 gamma metrics and 4 label metrics),
1 attribute (i.e. Company) for which we create chart. IDs must be numerated from 1. It has a green field
2 metrics (i.e. Successful Attempts &amp; Attempts) to create bar, showing percentage of fulfillment</t>
  </si>
  <si>
    <t>Gamma_1</t>
  </si>
  <si>
    <t>(((((Sum&lt;UseLookupForAttributes=False&gt;(Case((Metric 3@ID=1), [Metric 1], 0)){~+}/Sum&lt;UseLookupForAttributes=False&gt;(Case((Metric 3@ID=1), Metric 2, 0)){~+})*2)*2)*Asin(1))*3)/4</t>
  </si>
  <si>
    <t>Successful Attempts</t>
  </si>
  <si>
    <t>Attempts</t>
  </si>
  <si>
    <t>Company</t>
  </si>
  <si>
    <t>Gamma_2</t>
  </si>
  <si>
    <t>(((((Sum&lt;UseLookupForAttributes=False&gt;(Case((Metric 3@ID=2), [Metric 1], 0)){~+}/Sum&lt;UseLookupForAttributes=False&gt;(Case((Metric 3@ID=2), Metric 2, 0)){~+})*2)*2)*Asin(1))*3)/4</t>
  </si>
  <si>
    <t>Gamma_3</t>
  </si>
  <si>
    <t>(((((Sum&lt;UseLookupForAttributes=False&gt;(Case((Metric 3@ID=3), [Metric 1], 0)){~+}/Sum&lt;UseLookupForAttributes=False&gt;(Case((Metric 3@ID=3), Metric 2, 0)){~+})*2)*2)*Asin(1))*3)/4</t>
  </si>
  <si>
    <t>Gamma_4</t>
  </si>
  <si>
    <t>(((((Sum&lt;UseLookupForAttributes=False&gt;(Case((Metric 3@ID=4), [Metric 1], 0)){~+}/Sum&lt;UseLookupForAttributes=False&gt;(Case((Metric 3@ID=4), Metric 2, 0)){~+})*2)*2)*Asin(1))*3)/4</t>
  </si>
  <si>
    <t>Label_1</t>
  </si>
  <si>
    <t>Concat(Max&lt;UseLookupForAttributes=False&gt;(Case((Metric 3@ID=1), Metric 3@DESC, "")){~+}, ": ", Sum&lt;UseLookupForAttributes=False&gt;(Case((Metric 3@ID=1), [Metric 1], 0)){~+}, " of ", Sum&lt;UseLookupForAttributes=False&gt;(Case((Metric 3@ID=1), Metric 2, 0)){~+})</t>
  </si>
  <si>
    <t>Label_2</t>
  </si>
  <si>
    <t>Concat(Max&lt;UseLookupForAttributes=False&gt;(Case((Metric 3@ID=2), Metric 3@DESC, "")){~+}, ": ", Sum&lt;UseLookupForAttributes=False&gt;(Case((Metric 3@ID=2), [Metric 1], 0)){~+}, " of ", Sum&lt;UseLookupForAttributes=False&gt;(Case((Metric 3@ID=2), Metric 2, 0)){~+})</t>
  </si>
  <si>
    <t>Label_3</t>
  </si>
  <si>
    <t>Concat(Max&lt;UseLookupForAttributes=False&gt;(Case((Metric 3@ID=3), Metric 3@DESC, "")){~+}, ": ", Sum&lt;UseLookupForAttributes=False&gt;(Case((Metric 3@ID=3), [Metric 1], 0)){~+}, " of ", Sum&lt;UseLookupForAttributes=False&gt;(Case((Metric 3@ID=3), Metric 2, 0)){~+})</t>
  </si>
  <si>
    <t>Label_4</t>
  </si>
  <si>
    <t>Concat(Max&lt;UseLookupForAttributes=False&gt;(Case((Metric 3@ID=4), Metric 3@DESC, "")){~+}, ": ", Sum&lt;UseLookupForAttributes=False&gt;(Case((Metric 3@ID=4), [Metric 1], 0)){~+}, " of ", Sum&lt;UseLookupForAttributes=False&gt;(Case((Metric 3@ID=4), Metric 2, 0)){~+})</t>
  </si>
  <si>
    <t>Radial Chart</t>
  </si>
  <si>
    <t>Concat("&lt;svg height='400' width='400' xmlns='http://www.w3.org/2000/svg'&gt;&lt;g transform='translate(200,200)'&gt;&lt;path d='M0,-158 A158,158 0 1 1 -158,0 ' fill='transparent' stroke-width='20' stroke='#efefef' /&gt;&lt;path d='M0,-158 A158,158 0 ", Case((Gamma_1&gt;(2*Asin(1))), 1, 0), " 1 ", (158*Sin(Gamma_1)), ",", (-158*Cos(Gamma_1)), " ' fill='transparent' stroke-width='20' stroke='#2096BA' /&gt;&lt;path d='M0,-130 A130,130 0 1 1 -130,0' fill='transparent' stroke-width='20' stroke='#efefef' /&gt;&lt;path d='M0,-130 A130,130 0 ", Case((Gamma_2&gt;(2*Asin(1))), 1, 0), " 1 ", (130*Sin(Gamma_2)), ",", (-130*Cos(Gamma_2)), " ' fill='transparent' stroke-width='20' stroke='#E7B183' /&gt;&lt;path d='M0,-102 A102,102 0 1 1 -102,0 ' fill='transparent' stroke-width='20' stroke='#efefef' /&gt;&lt;path d='M0,-102 A102,102 0 ", Case((Gamma_3&gt;(2*Asin(1))), 1, 0), " 1 ", (102*Sin(Gamma_3)), ",", (-102*Cos(Gamma_3)), " ' fill='transparent' stroke-width='20' stroke='#C5919D' /&gt;&lt;path d='M0,-74 A74,74 0 1 1 -74,0 ' fill='transparent' stroke-width='20' stroke='#efefef' /&gt;&lt;path d='M0,-74 A74,74 0 ", Case((Gamma_4&gt;(2*Asin(1))), 1, 0), " 1 ", (74*Sin(Gamma_4)), ",", (-74*Cos(Gamma_4)), " ' fill='transparent' stroke-width='20' stroke='#DF6E84' /&gt;&lt;/g&gt;&lt;g transform='translate(0,1)'&gt;&lt;text x='190' y='44' font-size='14' dominant-baseline='middle' text-anchor='end'&gt;", Label_1, "&lt;/text&gt;&lt;text x='190' y='72' font-size='14' dominant-baseline='middle' text-anchor='end'&gt;", Label_2, "&lt;/text&gt;&lt;text x='190' y='100' font-size='14' dominant-baseline='middle' text-anchor='end'&gt;", Label_3, "&lt;/text&gt;&lt;text x='190' y='128' font-size='14' dominant-baseline='middle' text-anchor='end'&gt;", Label_4, "&lt;/text&gt;&lt;/g&gt;&lt;/svg&gt;")</t>
  </si>
  <si>
    <t>Half-Doughnut Chart</t>
  </si>
  <si>
    <t>Half-Doughnut, like a gauge, presents a percentage metric (i.e. fulfillment of the target) on a curved bar, with an exact number below.</t>
  </si>
  <si>
    <t>1 metric: Successful Attempts divided by Attempts and shown as percentage
4 colors for thresholds</t>
  </si>
  <si>
    <t>SVG Half-Dougnut</t>
  </si>
  <si>
    <t>Concat("&lt;svg width='220' height='130' baseProfile='full' viewBox='0 0 440 240 ' xmlns='http://www.w3.org/2000/svg'&gt;&lt;g transform='translate(220,220) rotate(-90 0 0) '&gt;&lt;path d='M0,-200 A200,200 0 0,1 0,200' fill='transparent' stroke-width='40' stroke='#cccccc' /&gt;&lt;path d='M0,-200 A200,200 0 0,1 ", (200*Sin(((Least(Metric 1, 1)*2)*Asin(1)))), ",", (-200*Cos(((Least(Metric 1, 1)*2)*Asin(1)))), "' fill='transparent' stroke-width='40' stroke='", Case((Metric 1&lt;0.35), "Color 1", (Metric 1&lt;0.55), "Color 2", (Metric 1&lt;1), "Color 3", "Color 4"), "' /&gt;", "&lt;/g&gt;&lt;text x='220' y='210' dominant-baseline='baseline' font-size='110' text-anchor='middle'&gt;", ToString&lt;Pattern="0%;(0%)"&gt;(Metric 1), "&lt;/text&gt;&lt;/svg&gt;")</t>
  </si>
  <si>
    <t>Efficiency</t>
  </si>
  <si>
    <t>#F1433F</t>
  </si>
  <si>
    <t>#F4E453</t>
  </si>
  <si>
    <t>#0093CA</t>
  </si>
  <si>
    <t>#50B848</t>
  </si>
  <si>
    <t>Future Pipleline:</t>
  </si>
  <si>
    <t>Gantt Chart</t>
  </si>
  <si>
    <t>Requestor: 
Matt Pepper</t>
  </si>
  <si>
    <t>No</t>
  </si>
  <si>
    <t>Metric Name</t>
  </si>
  <si>
    <t>Tooltip</t>
  </si>
  <si>
    <t>Derived metrics to be created:</t>
  </si>
  <si>
    <t>Settings:</t>
  </si>
  <si>
    <t>Rev_Jan17</t>
  </si>
  <si>
    <t>January</t>
  </si>
  <si>
    <t>SparkLeast</t>
  </si>
  <si>
    <t>Separator</t>
  </si>
  <si>
    <t>,</t>
  </si>
  <si>
    <t>Rev_Feb17</t>
  </si>
  <si>
    <t>February</t>
  </si>
  <si>
    <t>least([Rev_Jan17],[Rev_Feb17],[Rev_Mar17],[Rev_Apr17],[Rev_May17],[Rev_Jun17],[Rev_Jul17],[Rev_Aug17],[Rev_Sep17],[Rev_Oct17],[Rev_Nov17],[Rev_Dec17])</t>
  </si>
  <si>
    <t>Add brackets?</t>
  </si>
  <si>
    <t>Rev_Mar17</t>
  </si>
  <si>
    <t>March</t>
  </si>
  <si>
    <t>Rev_Apr17</t>
  </si>
  <si>
    <t>April</t>
  </si>
  <si>
    <t>SparkGreatest</t>
  </si>
  <si>
    <t>Width</t>
  </si>
  <si>
    <t>Rev_May17</t>
  </si>
  <si>
    <t>May</t>
  </si>
  <si>
    <t>greatest([Rev_Jan17],[Rev_Feb17],[Rev_Mar17],[Rev_Apr17],[Rev_May17],[Rev_Jun17],[Rev_Jul17],[Rev_Aug17],[Rev_Sep17],[Rev_Oct17],[Rev_Nov17],[Rev_Dec17])</t>
  </si>
  <si>
    <t>Height</t>
  </si>
  <si>
    <t>Rev_Jun17</t>
  </si>
  <si>
    <t>June</t>
  </si>
  <si>
    <t>Rev_Jul17</t>
  </si>
  <si>
    <t>July</t>
  </si>
  <si>
    <t>SparkRange</t>
  </si>
  <si>
    <t>MarginX</t>
  </si>
  <si>
    <t>Rev_Aug17</t>
  </si>
  <si>
    <t>August</t>
  </si>
  <si>
    <t>abs(SparkLeast-SparkGreatest)</t>
  </si>
  <si>
    <t>MarginY</t>
  </si>
  <si>
    <t>Rev_Sep17</t>
  </si>
  <si>
    <t>September</t>
  </si>
  <si>
    <t>Extra bottom margin</t>
  </si>
  <si>
    <t>Rev_Oct17</t>
  </si>
  <si>
    <t>October</t>
  </si>
  <si>
    <t>Rev_Nov17</t>
  </si>
  <si>
    <t>November</t>
  </si>
  <si>
    <t>concat("&lt;svg height='30' width='366' viewbox='-3 -2 366 30' baseProfile='full' xmlns='http://www.w3.org/2000/svg' version='1.1'&gt;&lt;defs&gt;&lt;style type='text/css'&gt;&lt;![CDATA[ path.pj_sparkline {fill: transparent; stroke: #aaa; stroke-width:1.5;} circle.pj_sparkmarker {fill: #555; stroke: transparent; stroke-width: 0} circle.pj_sparkmarker:hover {fill: #3FB8AF;} path.pj_sparkline:hover {stroke: #777;} circle.pj_sparkmarker {transition: fill 0.55s ease;} path.pj_sparkline {transition: stroke 0.15s ease;} ]]&gt;&lt;/style&gt;&lt;/defs&gt;&lt;path class='pj_sparkline'  d='M 0 ",25*(1-abs([Rev_Jan17]-SparkLeast)/SparkRange), " L 32.72727 ",25*(1-abs([Rev_Feb17]-SparkLeast)/SparkRange), " L 65.45455 ",25*(1-abs([Rev_Mar17]-SparkLeast)/SparkRange), " L 98.18182 ",25*(1-abs([Rev_Apr17]-SparkLeast)/SparkRange), " L 130.90909 ",25*(1-abs([Rev_May17]-SparkLeast)/SparkRange), " L 163.63636 ",25*(1-abs([Rev_Jun17]-SparkLeast)/SparkRange), " L 196.36364 ",25*(1-abs([Rev_Jul17]-SparkLeast)/SparkRange), " L 229.09091 ",25*(1-abs([Rev_Aug17]-SparkLeast)/SparkRange), " L 261.81818 ",25*(1-abs([Rev_Sep17]-SparkLeast)/SparkRange), " L 294.54545 ",25*(1-abs([Rev_Oct17]-SparkLeast)/SparkRange), " L 327.27273 ",25*(1-abs([Rev_Nov17]-SparkLeast)/SparkRange), " L 360 ",25*(1-abs([Rev_Dec17]-SparkLeast)/SparkRange),"'/&gt;","&lt;circle class='pj_sparkmarker' cx='0' cy='",25*(1-abs([Rev_Jan17]-SparkLeast)/SparkRange),"' r='2' &gt;&lt;title&gt;January: ",ToString&lt;Pattern="#0;(#0)"&gt;([Rev_Jan17]),"&lt;/title&gt;&lt;/circle&gt;&lt;circle class='pj_sparkmarker' cx='32.72727' cy='",25*(1-abs([Rev_Feb17]-SparkLeast)/SparkRange),"' r='2' &gt;&lt;title&gt;February: ",ToString&lt;Pattern="#0;(#0)"&gt;([Rev_Feb17]),"&lt;/title&gt;&lt;/circle&gt;&lt;circle class='pj_sparkmarker' cx='65.45455' cy='",25*(1-abs([Rev_Mar17]-SparkLeast)/SparkRange),"' r='2' &gt;&lt;title&gt;March: ",ToString&lt;Pattern="#0;(#0)"&gt;([Rev_Mar17]),"&lt;/title&gt;&lt;/circle&gt;&lt;circle class='pj_sparkmarker' cx='98.18182' cy='",25*(1-abs([Rev_Apr17]-SparkLeast)/SparkRange),"' r='2' &gt;&lt;title&gt;April: ",ToString&lt;Pattern="#0;(#0)"&gt;([Rev_Apr17]),"&lt;/title&gt;&lt;/circle&gt;&lt;circle class='pj_sparkmarker' cx='130.90909' cy='",25*(1-abs([Rev_May17]-SparkLeast)/SparkRange),"' r='2' &gt;&lt;title&gt;May: ",ToString&lt;Pattern="#0;(#0)"&gt;([Rev_May17]),"&lt;/title&gt;&lt;/circle&gt;&lt;circle class='pj_sparkmarker' cx='163.63636' cy='",25*(1-abs([Rev_Jun17]-SparkLeast)/SparkRange),"' r='2' &gt;&lt;title&gt;June: ",ToString&lt;Pattern="#0;(#0)"&gt;([Rev_Jun17]),"&lt;/title&gt;&lt;/circle&gt;&lt;circle class='pj_sparkmarker' cx='196.36364' cy='",25*(1-abs([Rev_Jul17]-SparkLeast)/SparkRange),"' r='2' &gt;&lt;title&gt;July: ",ToString&lt;Pattern="#0;(#0)"&gt;([Rev_Jul17]),"&lt;/title&gt;&lt;/circle&gt;&lt;circle class='pj_sparkmarker' cx='229.09091' cy='",25*(1-abs([Rev_Aug17]-SparkLeast)/SparkRange),"' r='2' &gt;&lt;title&gt;August: ",ToString&lt;Pattern="#0;(#0)"&gt;([Rev_Aug17]),"&lt;/title&gt;&lt;/circle&gt;&lt;circle class='pj_sparkmarker' cx='261.81818' cy='",25*(1-abs([Rev_Sep17]-SparkLeast)/SparkRange),"' r='2' &gt;&lt;title&gt;September: ",ToString&lt;Pattern="#0;(#0)"&gt;([Rev_Sep17]),"&lt;/title&gt;&lt;/circle&gt;&lt;circle class='pj_sparkmarker' cx='294.54545' cy='",25*(1-abs([Rev_Oct17]-SparkLeast)/SparkRange),"' r='2' &gt;&lt;title&gt;October: ",ToString&lt;Pattern="#0;(#0)"&gt;([Rev_Oct17]),"&lt;/title&gt;&lt;/circle&gt;&lt;circle class='pj_sparkmarker' cx='327.27273' cy='",25*(1-abs([Rev_Nov17]-SparkLeast)/SparkRange),"' r='2' &gt;&lt;title&gt;November: ",ToString&lt;Pattern="#0;(#0)"&gt;([Rev_Nov17]),"&lt;/title&gt;&lt;/circle&gt;&lt;circle class='pj_sparkmarker' cx='360' cy='",25*(1-abs([Rev_Dec17]-SparkLeast)/SparkRange),"' r='2' &gt;&lt;title&gt;December: ",ToString&lt;Pattern="#0;(#0)"&gt;([Rev_Dec17]),"&lt;/title&gt;&lt;/circle&gt;&lt;/svg&gt;")</t>
  </si>
  <si>
    <t>line color</t>
  </si>
  <si>
    <t>Rev_Dec17</t>
  </si>
  <si>
    <t>December</t>
  </si>
  <si>
    <t>line color hover</t>
  </si>
  <si>
    <t>#777</t>
  </si>
  <si>
    <t>Author:</t>
  </si>
  <si>
    <t>line width</t>
  </si>
  <si>
    <t>Piotr Janeczek, MicroStrategy Consultant</t>
  </si>
  <si>
    <t>pjaneczek@microstrategy.com</t>
  </si>
  <si>
    <t>markers_on_off</t>
  </si>
  <si>
    <t>https://www.linkedin.com/in/piotrjaneczek/</t>
  </si>
  <si>
    <t>marker_radius</t>
  </si>
  <si>
    <t>How to use it:</t>
  </si>
  <si>
    <t>marker_fill</t>
  </si>
  <si>
    <t>1)</t>
  </si>
  <si>
    <t>remember - if you don't want to break anything, modify only the orange fields</t>
  </si>
  <si>
    <t>marker_fill_hover</t>
  </si>
  <si>
    <t>#3FB8AF</t>
  </si>
  <si>
    <t>2)</t>
  </si>
  <si>
    <t>enter names of metrics you want to draw a sparkline with into column B</t>
  </si>
  <si>
    <t>marker_stroke_width</t>
  </si>
  <si>
    <t>3)</t>
  </si>
  <si>
    <t>you can modify some settings (colors, sizes, etc...) in column S</t>
  </si>
  <si>
    <t>marker_stroke_color</t>
  </si>
  <si>
    <t>transparent</t>
  </si>
  <si>
    <t>4)</t>
  </si>
  <si>
    <t>in MicroStrategy:</t>
  </si>
  <si>
    <t>a)</t>
  </si>
  <si>
    <t>create four derived metrics shown in the column J</t>
  </si>
  <si>
    <t>tooltips_on_off</t>
  </si>
  <si>
    <t>b)</t>
  </si>
  <si>
    <t>copy-paste the formulas from the grey fields into the metric editor</t>
  </si>
  <si>
    <t>tooltip_num_format</t>
  </si>
  <si>
    <t>#0;(#0)</t>
  </si>
  <si>
    <t>c)</t>
  </si>
  <si>
    <t>click validate and save</t>
  </si>
  <si>
    <t>5)</t>
  </si>
  <si>
    <t>There you go!</t>
  </si>
  <si>
    <t>include_h_and_w</t>
  </si>
  <si>
    <t>include_css</t>
  </si>
  <si>
    <t>version:</t>
  </si>
  <si>
    <t>0.1 @ 20200330</t>
  </si>
  <si>
    <t>enable_transition</t>
  </si>
  <si>
    <t>Concat("&lt;svg width='100%' height='30'&gt;&lt;rect fill='color 1' width='", Highest, "%' height='100%' y = '%'&gt;&lt;title&gt;High =$", Highest, "&lt;/rect&gt;&lt;rect fill='color 2' width='80%'", Mediumest, "%", "' height='100%' y='%'&gt;&lt;title&gt;Medium =$", Mediumest, "&lt;/rect&gt;&lt;rect fill='color 3' width='65%'", Lowest, "%", "' height='100%' y='%'&gt;&lt;title&gt;Low =$", Lowest, "&lt;/rect&gt;&lt;rect fill='color 4' width='", [Metric 1]%, "%", "' height='40%' y='30%'&gt;&lt;title&gt;[Metric 1] =$", [Metric 1], "&lt;/rect&gt;&lt;rect fill='color 5' x='", [Metric 2]%, "%", "' y='0' width='4' height='100%'&gt;&lt;/rect&gt;&lt;/title&gt;&lt;/svg&gt;")</t>
  </si>
  <si>
    <t>Bert Utrecht</t>
  </si>
  <si>
    <t>Concat("&lt;svg width='100%' height='100%' viewBox='0 0 42 42' class='donut'&gt;&lt;circle class='donut-hole' cx='21' cy='21' r='15.91549430918954' fill='color 1'&gt;&lt;/circle&gt;&lt;circle class='donut-ring' cx='21' cy='21' r='15.91549430918954' fill='transparent' stroke='color 2' stroke-width='3'&gt;&lt;/circle&gt;&lt;circle class='donut-segment' cx='21' cy='21' r='15.91549430918954' fill='transparent' stroke='color 3' stroke-width='3' stroke-dasharray='", Round(Metric 1), " ", Round(Metric 2), "' stroke-dashoffset='25'&gt;&lt;/circle&gt;&lt;!--unused 10% --&gt;&lt;g class='chart-text'&gt;&lt;text x='50%' y='50%' class='chart-number'&gt;", Round2(Metric 1, 1), "%", "&lt;/text&gt;&lt;text x='50%' y='50%' class='chart-label'&gt;","Label","&lt;/text&gt;&lt;/g&gt;", "&lt;/svg&gt;")</t>
  </si>
  <si>
    <t>Xavier Rauch</t>
  </si>
  <si>
    <t>Concat("&lt;svg width='100%' height='20'&gt;&lt;rect fill='color 1' fill-opacity='",(([Metric 1]/[Metric 3])),"' width='",Round((Metric 2)),"%' height='100%' y = '%'&gt;&lt;/rect&gt;","&lt;text x='50%' y='50%' text-anchor='end' alignment-baseline='middle' fill='black'&gt;",[Metric 1],"&lt;/text&gt;","&lt;/svg&gt;")</t>
  </si>
  <si>
    <t>Min/Max metric - responsible for displaying the min &amp; max values</t>
  </si>
  <si>
    <t>Concat("&lt;svg width='70' height='50'&gt;", "&lt;text&gt;", "&lt;tspan x='0' y='20'&gt;", "min: ", Round2((Min(Metric 1){~+, Level+}/1000), 1), "K", "&lt;/tspan&gt;", "&lt;tspan x='0' y='40'&gt;", "max: ", Round2((Max(Metric 1){~+, Level+}/1000), 1), "K", "&lt;/tspan&gt;", "&lt;/text&gt;", "&lt;/svg&gt;")</t>
  </si>
  <si>
    <t>Microchart metric - combines the Microchart_Data &amp; MicroChart_CSS metrics to create the final visualization</t>
  </si>
  <si>
    <t>Concat(MicroChart_CSS, MicroChart_Data)</t>
  </si>
  <si>
    <t>MicroChart_CSS metric - responsible for sizing of individual bars</t>
  </si>
  <si>
    <t>Concat("&lt;style&gt;.svg_position{-moz-transform:translateX(-32.5%);-ms-transform: translateX(32.5%);-webkit-transform:translateX(-32.5%); transform:translateX(-32.5%);}", ".bar_position{-moz-transform:translateX(30%);-ms-transform: translateX(30%);-webkit-transform:translateX(30%); transform:translateX(30%);}", "&lt;/style&gt;")</t>
  </si>
  <si>
    <t>MicroChart_Data metric - responisble for data used by the bars as well as bar colors</t>
  </si>
  <si>
    <t>Concat("&lt;svg width='300%' height='50' class='svg_position'&gt;&lt;g transform='scale(1, 1)'&gt;&lt;rect class='bar_position'fill='#1fb2e5' width='40%' y='", ((1-(Metric 1/Max(Metric 1){~+, Level+}))*100), "%' height='", ((Metric 1/Max(Metric 1){~+, Level+})*100), "%'&gt;&lt;/rect&gt;&lt;rect fill='#000000' width='100%' y='98%' height='2%'&gt;&lt;/rect&gt;&lt;/g&gt;", "&lt;/svg&gt;")</t>
  </si>
  <si>
    <t>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</si>
</sst>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444649"/>
      <name val="Calibri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444649"/>
      <name val="Calibri"/>
      <family val="2"/>
    </font>
    <font>
      <sz val="10"/>
      <color rgb="FF333333"/>
      <name val="Calibri"/>
      <family val="2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D966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9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11" borderId="8" xfId="0" applyFont="1" applyFill="1" applyBorder="1" applyAlignment="1">
      <alignment vertical="center" wrapText="1"/>
    </xf>
    <xf numFmtId="0" fontId="7" fillId="4" borderId="8" xfId="0" applyFont="1" applyFill="1" applyBorder="1" applyAlignment="1">
      <alignment vertic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0" fontId="7" fillId="4" borderId="13" xfId="0" applyFont="1" applyFill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8" fillId="0" borderId="20" xfId="0" applyFont="1" applyBorder="1" applyAlignment="1">
      <alignment horizontal="left" vertical="center" wrapText="1"/>
    </xf>
    <xf numFmtId="0" fontId="7" fillId="4" borderId="20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3" borderId="17" xfId="0" applyFont="1" applyFill="1" applyBorder="1" applyAlignment="1">
      <alignment vertical="center" wrapText="1"/>
    </xf>
    <xf numFmtId="0" fontId="6" fillId="3" borderId="26" xfId="0" applyFont="1" applyFill="1" applyBorder="1" applyAlignment="1">
      <alignment vertical="center" wrapText="1"/>
    </xf>
    <xf numFmtId="0" fontId="6" fillId="3" borderId="24" xfId="0" applyFont="1" applyFill="1" applyBorder="1" applyAlignment="1">
      <alignment vertical="center" wrapText="1"/>
    </xf>
    <xf numFmtId="0" fontId="6" fillId="3" borderId="29" xfId="0" applyFont="1" applyFill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vertical="center" wrapText="1"/>
    </xf>
    <xf numFmtId="0" fontId="7" fillId="4" borderId="21" xfId="0" applyFont="1" applyFill="1" applyBorder="1" applyAlignment="1">
      <alignment vertical="center" wrapText="1"/>
    </xf>
    <xf numFmtId="0" fontId="13" fillId="0" borderId="35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3" fillId="0" borderId="32" xfId="0" applyFont="1" applyFill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0" fontId="6" fillId="0" borderId="10" xfId="0" applyFont="1" applyBorder="1" applyAlignment="1">
      <alignment horizontal="left" vertical="center" wrapText="1"/>
    </xf>
    <xf numFmtId="0" fontId="1" fillId="0" borderId="8" xfId="1" applyBorder="1" applyAlignment="1">
      <alignment horizontal="center" vertical="center" wrapText="1"/>
    </xf>
    <xf numFmtId="0" fontId="0" fillId="14" borderId="0" xfId="0" applyFill="1"/>
    <xf numFmtId="0" fontId="14" fillId="0" borderId="0" xfId="0" applyFont="1"/>
    <xf numFmtId="0" fontId="0" fillId="8" borderId="0" xfId="0" applyFill="1"/>
    <xf numFmtId="0" fontId="14" fillId="8" borderId="0" xfId="0" applyFont="1" applyFill="1"/>
    <xf numFmtId="0" fontId="6" fillId="9" borderId="14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vertical="center" wrapText="1"/>
    </xf>
    <xf numFmtId="0" fontId="6" fillId="9" borderId="1" xfId="0" applyFont="1" applyFill="1" applyBorder="1" applyAlignment="1">
      <alignment vertical="center" wrapText="1"/>
    </xf>
    <xf numFmtId="0" fontId="6" fillId="9" borderId="21" xfId="0" applyFont="1" applyFill="1" applyBorder="1" applyAlignment="1">
      <alignment vertical="center" wrapText="1"/>
    </xf>
    <xf numFmtId="0" fontId="6" fillId="0" borderId="17" xfId="0" applyFont="1" applyBorder="1" applyAlignment="1">
      <alignment horizontal="left" vertical="center" wrapText="1"/>
    </xf>
    <xf numFmtId="0" fontId="6" fillId="15" borderId="42" xfId="0" applyFont="1" applyFill="1" applyBorder="1" applyAlignment="1">
      <alignment vertical="center" wrapText="1"/>
    </xf>
    <xf numFmtId="0" fontId="6" fillId="15" borderId="18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7" fillId="4" borderId="16" xfId="0" applyFont="1" applyFill="1" applyBorder="1" applyAlignment="1">
      <alignment vertical="center" wrapText="1"/>
    </xf>
    <xf numFmtId="0" fontId="6" fillId="9" borderId="44" xfId="0" applyFont="1" applyFill="1" applyBorder="1" applyAlignment="1">
      <alignment vertical="center" wrapText="1"/>
    </xf>
    <xf numFmtId="0" fontId="6" fillId="0" borderId="36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0" fontId="7" fillId="4" borderId="41" xfId="0" applyFont="1" applyFill="1" applyBorder="1" applyAlignment="1">
      <alignment vertical="center" wrapText="1"/>
    </xf>
    <xf numFmtId="0" fontId="6" fillId="0" borderId="45" xfId="0" applyFont="1" applyBorder="1" applyAlignment="1">
      <alignment vertical="center" wrapText="1"/>
    </xf>
    <xf numFmtId="0" fontId="7" fillId="4" borderId="26" xfId="0" applyFont="1" applyFill="1" applyBorder="1" applyAlignment="1">
      <alignment vertical="center" wrapText="1"/>
    </xf>
    <xf numFmtId="0" fontId="7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4" borderId="4" xfId="0" applyFont="1" applyFill="1" applyBorder="1" applyAlignment="1">
      <alignment vertical="center" wrapText="1"/>
    </xf>
    <xf numFmtId="0" fontId="1" fillId="0" borderId="14" xfId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6" fillId="15" borderId="17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6" fillId="9" borderId="2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9" borderId="29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3" xfId="0" applyFont="1" applyFill="1" applyBorder="1" applyAlignment="1">
      <alignment horizontal="center" vertical="center" wrapText="1"/>
    </xf>
    <xf numFmtId="0" fontId="6" fillId="9" borderId="24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6" fillId="9" borderId="17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17" borderId="17" xfId="0" applyFont="1" applyFill="1" applyBorder="1" applyAlignment="1">
      <alignment vertical="center" wrapText="1"/>
    </xf>
    <xf numFmtId="0" fontId="6" fillId="17" borderId="14" xfId="0" applyFont="1" applyFill="1" applyBorder="1" applyAlignment="1">
      <alignment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9" borderId="21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6" fillId="11" borderId="21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" fillId="0" borderId="1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21" xfId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6" fillId="15" borderId="17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9" borderId="17" xfId="0" applyFont="1" applyFill="1" applyBorder="1" applyAlignment="1">
      <alignment horizontal="center" vertical="center" wrapText="1"/>
    </xf>
    <xf numFmtId="0" fontId="6" fillId="9" borderId="0" xfId="0" applyFont="1" applyFill="1" applyBorder="1" applyAlignment="1">
      <alignment horizontal="center" vertical="center" wrapText="1"/>
    </xf>
    <xf numFmtId="0" fontId="6" fillId="9" borderId="24" xfId="0" applyFont="1" applyFill="1" applyBorder="1" applyAlignment="1">
      <alignment horizontal="center" vertical="center" wrapText="1"/>
    </xf>
    <xf numFmtId="0" fontId="6" fillId="16" borderId="17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20" xfId="0" applyFont="1" applyFill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left" vertical="center"/>
    </xf>
    <xf numFmtId="0" fontId="1" fillId="0" borderId="1" xfId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0" fontId="6" fillId="11" borderId="20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9" borderId="22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0" fillId="11" borderId="14" xfId="0" applyFont="1" applyFill="1" applyBorder="1" applyAlignment="1">
      <alignment horizontal="center" vertical="center" wrapText="1"/>
    </xf>
    <xf numFmtId="0" fontId="10" fillId="11" borderId="21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11" fillId="13" borderId="38" xfId="0" applyFont="1" applyFill="1" applyBorder="1" applyAlignment="1">
      <alignment horizontal="left" vertical="center" wrapText="1"/>
    </xf>
    <xf numFmtId="0" fontId="11" fillId="13" borderId="10" xfId="0" applyFont="1" applyFill="1" applyBorder="1" applyAlignment="1">
      <alignment horizontal="left" vertical="center" wrapText="1"/>
    </xf>
    <xf numFmtId="0" fontId="11" fillId="13" borderId="24" xfId="0" applyFont="1" applyFill="1" applyBorder="1" applyAlignment="1">
      <alignment horizontal="left" vertical="center" wrapText="1"/>
    </xf>
    <xf numFmtId="0" fontId="11" fillId="13" borderId="25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9" borderId="18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 wrapText="1"/>
    </xf>
    <xf numFmtId="0" fontId="6" fillId="9" borderId="23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6" fillId="9" borderId="29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21" xfId="0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85725</xdr:rowOff>
    </xdr:from>
    <xdr:to>
      <xdr:col>2</xdr:col>
      <xdr:colOff>2743200</xdr:colOff>
      <xdr:row>5</xdr:row>
      <xdr:rowOff>1197187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0E9CE6C-1F94-4E8A-BFE2-4029ABEEEE4E}"/>
            </a:ext>
            <a:ext uri="{147F2762-F138-4A5C-976F-8EAC2B608ADB}">
              <a16:predDERef xmlns:a16="http://schemas.microsoft.com/office/drawing/2014/main" pred="{D466B68D-6ABC-4CC3-97E7-69177DCA0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1575" y="685800"/>
          <a:ext cx="2743200" cy="2076450"/>
        </a:xfrm>
        <a:prstGeom prst="rect">
          <a:avLst/>
        </a:prstGeom>
      </xdr:spPr>
    </xdr:pic>
    <xdr:clientData/>
  </xdr:twoCellAnchor>
  <xdr:twoCellAnchor editAs="oneCell">
    <xdr:from>
      <xdr:col>1</xdr:col>
      <xdr:colOff>1124856</xdr:colOff>
      <xdr:row>6</xdr:row>
      <xdr:rowOff>0</xdr:rowOff>
    </xdr:from>
    <xdr:to>
      <xdr:col>3</xdr:col>
      <xdr:colOff>3229</xdr:colOff>
      <xdr:row>9</xdr:row>
      <xdr:rowOff>1380763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BC5DD312-EF71-407C-8518-CFF13F2F150B}"/>
            </a:ext>
            <a:ext uri="{147F2762-F138-4A5C-976F-8EAC2B608ADB}">
              <a16:predDERef xmlns:a16="http://schemas.microsoft.com/office/drawing/2014/main" pred="{50E9CE6C-1F94-4E8A-BFE2-4029ABEEE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2570" y="3193143"/>
          <a:ext cx="3060755" cy="1814286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12</xdr:row>
      <xdr:rowOff>57150</xdr:rowOff>
    </xdr:from>
    <xdr:to>
      <xdr:col>2</xdr:col>
      <xdr:colOff>2758440</xdr:colOff>
      <xdr:row>13</xdr:row>
      <xdr:rowOff>2110739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A4A996E3-E604-418C-9F26-E25289B177A0}"/>
            </a:ext>
            <a:ext uri="{147F2762-F138-4A5C-976F-8EAC2B608ADB}">
              <a16:predDERef xmlns:a16="http://schemas.microsoft.com/office/drawing/2014/main" pred="{BC5DD312-EF71-407C-8518-CFF13F2F1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1075" y="21697950"/>
          <a:ext cx="2762250" cy="22002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10</xdr:row>
      <xdr:rowOff>28575</xdr:rowOff>
    </xdr:from>
    <xdr:to>
      <xdr:col>2</xdr:col>
      <xdr:colOff>2743200</xdr:colOff>
      <xdr:row>11</xdr:row>
      <xdr:rowOff>1638301</xdr:rowOff>
    </xdr:to>
    <xdr:pic>
      <xdr:nvPicPr>
        <xdr:cNvPr id="15" name="Picture 26">
          <a:extLst>
            <a:ext uri="{FF2B5EF4-FFF2-40B4-BE49-F238E27FC236}">
              <a16:creationId xmlns:a16="http://schemas.microsoft.com/office/drawing/2014/main" id="{DD602F8F-F439-4084-95C3-83DC1DC78C3E}"/>
            </a:ext>
            <a:ext uri="{147F2762-F138-4A5C-976F-8EAC2B608ADB}">
              <a16:predDERef xmlns:a16="http://schemas.microsoft.com/office/drawing/2014/main" pred="{A4A996E3-E604-418C-9F26-E25289B17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0625" y="5105400"/>
          <a:ext cx="2724150" cy="180975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31</xdr:row>
      <xdr:rowOff>66675</xdr:rowOff>
    </xdr:from>
    <xdr:to>
      <xdr:col>2</xdr:col>
      <xdr:colOff>2731770</xdr:colOff>
      <xdr:row>31</xdr:row>
      <xdr:rowOff>1230630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4F7245E6-1901-4D51-A457-40D5BD282D59}"/>
            </a:ext>
            <a:ext uri="{147F2762-F138-4A5C-976F-8EAC2B608ADB}">
              <a16:predDERef xmlns:a16="http://schemas.microsoft.com/office/drawing/2014/main" pred="{3CF7D9E4-D28D-4E7B-9FBD-CCA09A0C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1075" y="26422350"/>
          <a:ext cx="2733675" cy="116205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190500</xdr:colOff>
      <xdr:row>32</xdr:row>
      <xdr:rowOff>66675</xdr:rowOff>
    </xdr:from>
    <xdr:to>
      <xdr:col>2</xdr:col>
      <xdr:colOff>2579370</xdr:colOff>
      <xdr:row>33</xdr:row>
      <xdr:rowOff>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53A88FFB-D0C2-4552-BCEC-D81557368746}"/>
            </a:ext>
            <a:ext uri="{147F2762-F138-4A5C-976F-8EAC2B608ADB}">
              <a16:predDERef xmlns:a16="http://schemas.microsoft.com/office/drawing/2014/main" pred="{4F7245E6-1901-4D51-A457-40D5BD282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62075" y="30470475"/>
          <a:ext cx="2390775" cy="1695450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14</xdr:row>
      <xdr:rowOff>0</xdr:rowOff>
    </xdr:from>
    <xdr:to>
      <xdr:col>2</xdr:col>
      <xdr:colOff>2731770</xdr:colOff>
      <xdr:row>14</xdr:row>
      <xdr:rowOff>2133600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F9192CD6-1F43-4A22-A865-7114F3192A87}"/>
            </a:ext>
            <a:ext uri="{147F2762-F138-4A5C-976F-8EAC2B608ADB}">
              <a16:predDERef xmlns:a16="http://schemas.microsoft.com/office/drawing/2014/main" pred="{29B8BBBB-AE2F-4141-8FDA-96B859E04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47750" y="581025"/>
          <a:ext cx="2667000" cy="2133600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17</xdr:row>
      <xdr:rowOff>85725</xdr:rowOff>
    </xdr:from>
    <xdr:to>
      <xdr:col>2</xdr:col>
      <xdr:colOff>2678430</xdr:colOff>
      <xdr:row>19</xdr:row>
      <xdr:rowOff>1779270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284AF90C-15DB-4C4D-8979-E7F9ABE9FACB}"/>
            </a:ext>
            <a:ext uri="{147F2762-F138-4A5C-976F-8EAC2B608ADB}">
              <a16:predDERef xmlns:a16="http://schemas.microsoft.com/office/drawing/2014/main" pred="{F9192CD6-1F43-4A22-A865-7114F3192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47750" y="2905125"/>
          <a:ext cx="2609850" cy="2238375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</xdr:colOff>
      <xdr:row>24</xdr:row>
      <xdr:rowOff>0</xdr:rowOff>
    </xdr:from>
    <xdr:to>
      <xdr:col>2</xdr:col>
      <xdr:colOff>2716530</xdr:colOff>
      <xdr:row>24</xdr:row>
      <xdr:rowOff>1093470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D8537A-E237-45FE-A100-10B822EB7E38}"/>
            </a:ext>
            <a:ext uri="{147F2762-F138-4A5C-976F-8EAC2B608ADB}">
              <a16:predDERef xmlns:a16="http://schemas.microsoft.com/office/drawing/2014/main" pred="{1828B60F-8223-4EB3-A7AA-438F4AC7C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09650" y="10086975"/>
          <a:ext cx="2686050" cy="1095375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25</xdr:row>
      <xdr:rowOff>0</xdr:rowOff>
    </xdr:from>
    <xdr:to>
      <xdr:col>2</xdr:col>
      <xdr:colOff>2705100</xdr:colOff>
      <xdr:row>26</xdr:row>
      <xdr:rowOff>1383030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0BD2E86-6B9E-4B0A-A65C-4FA653AD5E76}"/>
            </a:ext>
            <a:ext uri="{147F2762-F138-4A5C-976F-8EAC2B608ADB}">
              <a16:predDERef xmlns:a16="http://schemas.microsoft.com/office/drawing/2014/main" pred="{89D8537A-E237-45FE-A100-10B822EB7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8700" y="11277600"/>
          <a:ext cx="2657475" cy="174307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27</xdr:row>
      <xdr:rowOff>66675</xdr:rowOff>
    </xdr:from>
    <xdr:to>
      <xdr:col>2</xdr:col>
      <xdr:colOff>2754630</xdr:colOff>
      <xdr:row>28</xdr:row>
      <xdr:rowOff>1093471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90F6CFC-3A1B-4F05-B597-F9A588F7D586}"/>
            </a:ext>
            <a:ext uri="{147F2762-F138-4A5C-976F-8EAC2B608ADB}">
              <a16:predDERef xmlns:a16="http://schemas.microsoft.com/office/drawing/2014/main" pred="{E0BD2E86-6B9E-4B0A-A65C-4FA653AD5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81075" y="12515850"/>
          <a:ext cx="2752725" cy="154305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30</xdr:row>
      <xdr:rowOff>38100</xdr:rowOff>
    </xdr:from>
    <xdr:to>
      <xdr:col>2</xdr:col>
      <xdr:colOff>2720340</xdr:colOff>
      <xdr:row>30</xdr:row>
      <xdr:rowOff>1093470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B13B49AD-2C35-48C3-A430-15ACCFA35168}"/>
            </a:ext>
            <a:ext uri="{147F2762-F138-4A5C-976F-8EAC2B608ADB}">
              <a16:predDERef xmlns:a16="http://schemas.microsoft.com/office/drawing/2014/main" pred="{890F6CFC-3A1B-4F05-B597-F9A588F7D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81075" y="14439900"/>
          <a:ext cx="2724150" cy="1057275"/>
        </a:xfrm>
        <a:prstGeom prst="rect">
          <a:avLst/>
        </a:prstGeom>
      </xdr:spPr>
    </xdr:pic>
    <xdr:clientData/>
  </xdr:twoCellAnchor>
  <xdr:twoCellAnchor editAs="oneCell">
    <xdr:from>
      <xdr:col>2</xdr:col>
      <xdr:colOff>495300</xdr:colOff>
      <xdr:row>29</xdr:row>
      <xdr:rowOff>9525</xdr:rowOff>
    </xdr:from>
    <xdr:to>
      <xdr:col>2</xdr:col>
      <xdr:colOff>2034540</xdr:colOff>
      <xdr:row>29</xdr:row>
      <xdr:rowOff>1104900</xdr:rowOff>
    </xdr:to>
    <xdr:pic>
      <xdr:nvPicPr>
        <xdr:cNvPr id="16" name="Picture 25">
          <a:extLst>
            <a:ext uri="{FF2B5EF4-FFF2-40B4-BE49-F238E27FC236}">
              <a16:creationId xmlns:a16="http://schemas.microsoft.com/office/drawing/2014/main" id="{3843057E-AC89-4BC2-A59F-A4F091E87263}"/>
            </a:ext>
            <a:ext uri="{147F2762-F138-4A5C-976F-8EAC2B608ADB}">
              <a16:predDERef xmlns:a16="http://schemas.microsoft.com/office/drawing/2014/main" pred="{B13B49AD-2C35-48C3-A430-15ACCFA35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476375" y="26422350"/>
          <a:ext cx="1543050" cy="109537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2743200</xdr:colOff>
      <xdr:row>51</xdr:row>
      <xdr:rowOff>1611630</xdr:rowOff>
    </xdr:to>
    <xdr:pic>
      <xdr:nvPicPr>
        <xdr:cNvPr id="30" name="Picture 7">
          <a:extLst>
            <a:ext uri="{FF2B5EF4-FFF2-40B4-BE49-F238E27FC236}">
              <a16:creationId xmlns:a16="http://schemas.microsoft.com/office/drawing/2014/main" id="{9C8059E8-0EDD-492F-9A19-B609CBBB6910}"/>
            </a:ext>
            <a:ext uri="{147F2762-F138-4A5C-976F-8EAC2B608ADB}">
              <a16:predDERef xmlns:a16="http://schemas.microsoft.com/office/drawing/2014/main" pred="{3843057E-AC89-4BC2-A59F-A4F091E87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981075" y="43567350"/>
          <a:ext cx="2743200" cy="160972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16</xdr:row>
      <xdr:rowOff>619125</xdr:rowOff>
    </xdr:from>
    <xdr:to>
      <xdr:col>2</xdr:col>
      <xdr:colOff>2743200</xdr:colOff>
      <xdr:row>16</xdr:row>
      <xdr:rowOff>1691640</xdr:rowOff>
    </xdr:to>
    <xdr:pic>
      <xdr:nvPicPr>
        <xdr:cNvPr id="8" name="Picture 36">
          <a:extLst>
            <a:ext uri="{FF2B5EF4-FFF2-40B4-BE49-F238E27FC236}">
              <a16:creationId xmlns:a16="http://schemas.microsoft.com/office/drawing/2014/main" id="{D8AEA88D-E14F-4002-B277-E0FEF958267C}"/>
            </a:ext>
            <a:ext uri="{147F2762-F138-4A5C-976F-8EAC2B608ADB}">
              <a16:predDERef xmlns:a16="http://schemas.microsoft.com/office/drawing/2014/main" pred="{9C8059E8-0EDD-492F-9A19-B609CBB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981075" y="11839575"/>
          <a:ext cx="2743200" cy="107632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22</xdr:row>
      <xdr:rowOff>238125</xdr:rowOff>
    </xdr:from>
    <xdr:to>
      <xdr:col>2</xdr:col>
      <xdr:colOff>2731770</xdr:colOff>
      <xdr:row>23</xdr:row>
      <xdr:rowOff>2183131</xdr:rowOff>
    </xdr:to>
    <xdr:pic>
      <xdr:nvPicPr>
        <xdr:cNvPr id="10" name="Picture 30">
          <a:extLst>
            <a:ext uri="{FF2B5EF4-FFF2-40B4-BE49-F238E27FC236}">
              <a16:creationId xmlns:a16="http://schemas.microsoft.com/office/drawing/2014/main" id="{4B61C1AB-29E3-4E5F-9DDC-4074ED9E5267}"/>
            </a:ext>
            <a:ext uri="{147F2762-F138-4A5C-976F-8EAC2B608ADB}">
              <a16:predDERef xmlns:a16="http://schemas.microsoft.com/office/drawing/2014/main" pred="{D8AEA88D-E14F-4002-B277-E0FEF9582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71575" y="19592925"/>
          <a:ext cx="2733675" cy="2314575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33</xdr:row>
      <xdr:rowOff>28575</xdr:rowOff>
    </xdr:from>
    <xdr:to>
      <xdr:col>2</xdr:col>
      <xdr:colOff>2693670</xdr:colOff>
      <xdr:row>33</xdr:row>
      <xdr:rowOff>1703070</xdr:rowOff>
    </xdr:to>
    <xdr:pic>
      <xdr:nvPicPr>
        <xdr:cNvPr id="22" name="Picture 20">
          <a:extLst>
            <a:ext uri="{FF2B5EF4-FFF2-40B4-BE49-F238E27FC236}">
              <a16:creationId xmlns:a16="http://schemas.microsoft.com/office/drawing/2014/main" id="{E683E67B-FB24-46D0-9B9B-C9F193F8E0FD}"/>
            </a:ext>
            <a:ext uri="{147F2762-F138-4A5C-976F-8EAC2B608ADB}">
              <a16:predDERef xmlns:a16="http://schemas.microsoft.com/office/drawing/2014/main" pred="{4B61C1AB-29E3-4E5F-9DDC-4074ED9E5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1219200" y="32194500"/>
          <a:ext cx="2647950" cy="16764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2758440</xdr:colOff>
      <xdr:row>39</xdr:row>
      <xdr:rowOff>1664970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A919BF3-7759-4D1F-B021-9625AB7DE5A5}"/>
            </a:ext>
            <a:ext uri="{147F2762-F138-4A5C-976F-8EAC2B608ADB}">
              <a16:predDERef xmlns:a16="http://schemas.microsoft.com/office/drawing/2014/main" pred="{E683E67B-FB24-46D0-9B9B-C9F193F8E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171575" y="33928050"/>
          <a:ext cx="2762250" cy="1666875"/>
        </a:xfrm>
        <a:prstGeom prst="rect">
          <a:avLst/>
        </a:prstGeom>
      </xdr:spPr>
    </xdr:pic>
    <xdr:clientData/>
  </xdr:twoCellAnchor>
  <xdr:twoCellAnchor editAs="oneCell">
    <xdr:from>
      <xdr:col>2</xdr:col>
      <xdr:colOff>219075</xdr:colOff>
      <xdr:row>15</xdr:row>
      <xdr:rowOff>133350</xdr:rowOff>
    </xdr:from>
    <xdr:to>
      <xdr:col>2</xdr:col>
      <xdr:colOff>2362200</xdr:colOff>
      <xdr:row>15</xdr:row>
      <xdr:rowOff>2095500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AA82B5-D6AF-40AA-86B3-5020354A268C}"/>
            </a:ext>
            <a:ext uri="{147F2762-F138-4A5C-976F-8EAC2B608ADB}">
              <a16:predDERef xmlns:a16="http://schemas.microsoft.com/office/drawing/2014/main" pred="{BA919BF3-7759-4D1F-B021-9625AB7DE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90650" y="11353800"/>
          <a:ext cx="2143125" cy="196215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20</xdr:row>
      <xdr:rowOff>219075</xdr:rowOff>
    </xdr:from>
    <xdr:to>
      <xdr:col>2</xdr:col>
      <xdr:colOff>2628900</xdr:colOff>
      <xdr:row>21</xdr:row>
      <xdr:rowOff>2754630</xdr:rowOff>
    </xdr:to>
    <xdr:pic>
      <xdr:nvPicPr>
        <xdr:cNvPr id="19" name="Picture 1">
          <a:extLst>
            <a:ext uri="{FF2B5EF4-FFF2-40B4-BE49-F238E27FC236}">
              <a16:creationId xmlns:a16="http://schemas.microsoft.com/office/drawing/2014/main" id="{183E0C4B-CDD8-455D-8592-CD66952FC6A0}"/>
            </a:ext>
            <a:ext uri="{147F2762-F138-4A5C-976F-8EAC2B608ADB}">
              <a16:predDERef xmlns:a16="http://schemas.microsoft.com/office/drawing/2014/main" pred="{D1AA82B5-D6AF-40AA-86B3-5020354A2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1171575" y="22202775"/>
          <a:ext cx="2628900" cy="3038475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42</xdr:row>
      <xdr:rowOff>95250</xdr:rowOff>
    </xdr:from>
    <xdr:to>
      <xdr:col>2</xdr:col>
      <xdr:colOff>2714625</xdr:colOff>
      <xdr:row>48</xdr:row>
      <xdr:rowOff>1409700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7984619-0102-41D2-AE5F-189772060B42}"/>
            </a:ext>
            <a:ext uri="{147F2762-F138-4A5C-976F-8EAC2B608ADB}">
              <a16:predDERef xmlns:a16="http://schemas.microsoft.com/office/drawing/2014/main" pred="{183E0C4B-CDD8-455D-8592-CD66952FC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209675" y="39185850"/>
          <a:ext cx="2676525" cy="245745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49</xdr:row>
      <xdr:rowOff>95250</xdr:rowOff>
    </xdr:from>
    <xdr:to>
      <xdr:col>2</xdr:col>
      <xdr:colOff>2724150</xdr:colOff>
      <xdr:row>49</xdr:row>
      <xdr:rowOff>1914525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8C925A-8BC9-443F-9ACE-CC4E97052613}"/>
            </a:ext>
            <a:ext uri="{147F2762-F138-4A5C-976F-8EAC2B608ADB}">
              <a16:predDERef xmlns:a16="http://schemas.microsoft.com/office/drawing/2014/main" pred="{D7984619-0102-41D2-AE5F-189772060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171575" y="42548175"/>
          <a:ext cx="2724150" cy="18192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37</xdr:row>
      <xdr:rowOff>123825</xdr:rowOff>
    </xdr:from>
    <xdr:to>
      <xdr:col>2</xdr:col>
      <xdr:colOff>2714625</xdr:colOff>
      <xdr:row>38</xdr:row>
      <xdr:rowOff>885825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82CCB18-AF75-4350-B66A-839BF48979B8}"/>
            </a:ext>
            <a:ext uri="{147F2762-F138-4A5C-976F-8EAC2B608ADB}">
              <a16:predDERef xmlns:a16="http://schemas.microsoft.com/office/drawing/2014/main" pred="{1E8C925A-8BC9-443F-9ACE-CC4E9705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1190625" y="37747575"/>
          <a:ext cx="2695575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3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8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3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21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7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2" Type="http://schemas.openxmlformats.org/officeDocument/2006/relationships/hyperlink" Target="https://tutorial.microstrategy.com/MicroStrategyLibrary/app/6B2553DC4FD434547F9923A8BE9A21E3/1CA0D1D811EA57FF02A80080EF654FE8/K965C522A11EA58D821990080EF0590EA--K965C4EEC11EA58D821980080EF0590EA" TargetMode="External"/><Relationship Id="rId17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25" Type="http://schemas.openxmlformats.org/officeDocument/2006/relationships/drawing" Target="../drawings/drawing1.xml"/><Relationship Id="rId2" Type="http://schemas.openxmlformats.org/officeDocument/2006/relationships/hyperlink" Target="https://tutorial.microstrategy.com/MicroStrategyLibrary/app/6B2553DC4FD434547F9923A8BE9A21E3/1CA0D1D811EA57FF02A80080EF654FE8/WA8E72655A04E45B4943235AB119DBF4D--K46" TargetMode="External"/><Relationship Id="rId16" Type="http://schemas.openxmlformats.org/officeDocument/2006/relationships/hyperlink" Target="https://microstrategy.slack.com/archives/CDRH0G6EA/p1542891291192100" TargetMode="External"/><Relationship Id="rId20" Type="http://schemas.openxmlformats.org/officeDocument/2006/relationships/hyperlink" Target="https://tutorial.microstrategy.com/MicroStrategyLibrary/app/6B2553DC4FD434547F9923A8BE9A21E3/1CA0D1D811EA57FF02A80080EF654FE8/WA8E72655A04E45B4943235AB119DBF4D--K46" TargetMode="External"/><Relationship Id="rId1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6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1" Type="http://schemas.openxmlformats.org/officeDocument/2006/relationships/hyperlink" Target="../../../../../:f:/r/sites/SalesEng/Shared%20Documents/01.BestPracticeTechnical/SVG%20Charts/Bullet%20Chart%20Banding?csf=1&amp;e=2VHizf" TargetMode="External"/><Relationship Id="rId24" Type="http://schemas.openxmlformats.org/officeDocument/2006/relationships/hyperlink" Target="https://microstrategy.slack.com/archives/CUD9RRUGN/p1595573673146100" TargetMode="External"/><Relationship Id="rId5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5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23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10" Type="http://schemas.openxmlformats.org/officeDocument/2006/relationships/hyperlink" Target="https://microstrategy.slack.com/archives/CDRH0G6EA/p1542891291192100" TargetMode="External"/><Relationship Id="rId19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4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9" Type="http://schemas.openxmlformats.org/officeDocument/2006/relationships/hyperlink" Target="https://tutorial.microstrategy.com/MicroStrategyLibrary/app/6B2553DC4FD434547F9923A8BE9A21E3/1CA0D1D811EA57FF02A80080EF654FE8/WA8E72655A04E45B4943235AB119DBF4D--K46" TargetMode="External"/><Relationship Id="rId14" Type="http://schemas.openxmlformats.org/officeDocument/2006/relationships/hyperlink" Target="https://tutorial.microstrategy.com/MicroStrategyLibrary/app/B7CA92F04B9FAE8D941C3E9B7E0CD754/B436253C11EA7598C34B0080EF154240/K965C522A11EA58D821990080EF0590EA--K965C4EEC11EA58D821980080EF0590EA" TargetMode="External"/><Relationship Id="rId22" Type="http://schemas.openxmlformats.org/officeDocument/2006/relationships/hyperlink" Target="https://tutorial.microstrategy.com/MicroStrategyLibrary/app/6B2553DC4FD434547F9923A8BE9A21E3/1CA0D1D811EA57FF02A80080EF654FE8/WA8E72655A04E45B4943235AB119DBF4D--K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5"/>
  <sheetViews>
    <sheetView tabSelected="1" zoomScale="70" zoomScaleNormal="70" workbookViewId="0">
      <pane ySplit="2" topLeftCell="A50" activePane="bottomLeft" state="frozen"/>
      <selection pane="bottomLeft" activeCell="M55" sqref="M55"/>
    </sheetView>
  </sheetViews>
  <sheetFormatPr defaultColWidth="9.109375" defaultRowHeight="10.199999999999999"/>
  <cols>
    <col min="1" max="1" width="2.88671875" style="1" customWidth="1"/>
    <col min="2" max="2" width="14.6640625" style="7" customWidth="1"/>
    <col min="3" max="3" width="41.6640625" style="1" customWidth="1"/>
    <col min="4" max="4" width="11.44140625" style="10" customWidth="1"/>
    <col min="5" max="5" width="11.44140625" style="1" customWidth="1"/>
    <col min="6" max="6" width="30.88671875" style="2" customWidth="1"/>
    <col min="7" max="10" width="6.6640625" style="2" customWidth="1"/>
    <col min="11" max="12" width="23.88671875" style="1" customWidth="1"/>
    <col min="13" max="13" width="33.88671875" style="1" customWidth="1"/>
    <col min="14" max="14" width="35" style="1" customWidth="1"/>
    <col min="15" max="15" width="12.44140625" style="1" bestFit="1" customWidth="1"/>
    <col min="16" max="16" width="10.44140625" style="1" bestFit="1" customWidth="1"/>
    <col min="17" max="17" width="11.44140625" style="1" bestFit="1" customWidth="1"/>
    <col min="18" max="19" width="10.44140625" style="1" bestFit="1" customWidth="1"/>
    <col min="20" max="20" width="10.44140625" style="1" customWidth="1"/>
    <col min="21" max="21" width="10.44140625" style="1" bestFit="1" customWidth="1"/>
    <col min="22" max="22" width="11.109375" style="1" bestFit="1" customWidth="1"/>
    <col min="23" max="23" width="11" style="1" bestFit="1" customWidth="1"/>
    <col min="24" max="25" width="9.109375" style="1" bestFit="1" customWidth="1"/>
    <col min="26" max="27" width="9.109375" style="1" customWidth="1"/>
    <col min="28" max="28" width="16" style="1" bestFit="1" customWidth="1"/>
    <col min="29" max="16358" width="9.109375" style="1"/>
    <col min="16359" max="16384" width="9.109375" style="1" bestFit="1"/>
  </cols>
  <sheetData>
    <row r="1" spans="1:29" s="13" customFormat="1" ht="13.8">
      <c r="B1" s="88"/>
      <c r="C1" s="11"/>
      <c r="D1" s="87"/>
      <c r="E1" s="11"/>
      <c r="F1" s="11"/>
      <c r="G1" s="11"/>
      <c r="H1" s="11"/>
      <c r="I1" s="11"/>
      <c r="J1" s="11"/>
      <c r="K1" s="11"/>
      <c r="L1" s="11"/>
      <c r="M1" s="11"/>
      <c r="N1" s="11"/>
      <c r="O1" s="208" t="s">
        <v>0</v>
      </c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9"/>
      <c r="AC1" s="15"/>
    </row>
    <row r="2" spans="1:29" s="14" customFormat="1" ht="34.5" customHeight="1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3" t="s">
        <v>11</v>
      </c>
      <c r="L2" s="23" t="s">
        <v>12</v>
      </c>
      <c r="M2" s="24" t="s">
        <v>13</v>
      </c>
      <c r="N2" s="24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6" t="s">
        <v>28</v>
      </c>
      <c r="AC2" s="16"/>
    </row>
    <row r="3" spans="1:29" s="13" customFormat="1" ht="45.6" customHeight="1">
      <c r="A3" s="155">
        <v>1</v>
      </c>
      <c r="B3" s="158" t="s">
        <v>29</v>
      </c>
      <c r="C3" s="125"/>
      <c r="D3" s="161" t="s">
        <v>30</v>
      </c>
      <c r="E3" s="128" t="s">
        <v>31</v>
      </c>
      <c r="F3" s="163" t="s">
        <v>32</v>
      </c>
      <c r="G3" s="122"/>
      <c r="H3" s="122"/>
      <c r="I3" s="122"/>
      <c r="J3" s="122"/>
      <c r="K3" s="166" t="s">
        <v>33</v>
      </c>
      <c r="L3" s="62" t="s">
        <v>34</v>
      </c>
      <c r="M3" s="27" t="s">
        <v>35</v>
      </c>
      <c r="N3" s="28" t="str">
        <f>SUBSTITUTE(SUBSTITUTE(SUBSTITUTE(SUBSTITUTE(SUBSTITUTE(SUBSTITUTE(SUBSTITUTE(SUBSTITUTE(SUBSTITUTE(M3,"Metric 1",O3),"Metric 2",P3),"Metric 3",Q3),"color 1",U3),"color 2",V3),"color 3",W3),"color 4",X3),"color 5",Y3),"Level",T3)</f>
        <v>Sum([AvgSteps]){~+}-Sum([AvgStep LM]){~+}</v>
      </c>
      <c r="O3" s="169" t="s">
        <v>36</v>
      </c>
      <c r="P3" s="169" t="s">
        <v>37</v>
      </c>
      <c r="Q3" s="144"/>
      <c r="R3" s="113"/>
      <c r="S3" s="98"/>
      <c r="T3" s="90"/>
      <c r="U3" s="169" t="s">
        <v>38</v>
      </c>
      <c r="V3" s="169" t="s">
        <v>39</v>
      </c>
      <c r="W3" s="98"/>
      <c r="X3" s="98"/>
      <c r="Y3" s="98"/>
      <c r="Z3" s="98"/>
      <c r="AA3" s="98"/>
      <c r="AB3" s="99"/>
    </row>
    <row r="4" spans="1:29" s="13" customFormat="1" ht="15" customHeight="1">
      <c r="A4" s="156"/>
      <c r="B4" s="159"/>
      <c r="C4" s="126"/>
      <c r="D4" s="148"/>
      <c r="E4" s="129"/>
      <c r="F4" s="164"/>
      <c r="G4" s="123"/>
      <c r="H4" s="123"/>
      <c r="I4" s="123"/>
      <c r="J4" s="123"/>
      <c r="K4" s="167"/>
      <c r="L4" s="63" t="s">
        <v>40</v>
      </c>
      <c r="M4" s="11" t="s">
        <v>41</v>
      </c>
      <c r="N4" s="12" t="str">
        <f>SUBSTITUTE(M4,"Metric 1",L3)</f>
        <v>Max(Sum([BarAvgStepComp1]){~+}){@cols*}</v>
      </c>
      <c r="O4" s="170"/>
      <c r="P4" s="170"/>
      <c r="Q4" s="145"/>
      <c r="R4" s="115"/>
      <c r="S4" s="98"/>
      <c r="T4" s="90"/>
      <c r="U4" s="170"/>
      <c r="V4" s="170"/>
      <c r="W4" s="98"/>
      <c r="X4" s="98"/>
      <c r="Y4" s="98"/>
      <c r="Z4" s="98"/>
      <c r="AA4" s="98"/>
      <c r="AB4" s="99"/>
    </row>
    <row r="5" spans="1:29" s="13" customFormat="1" ht="15" customHeight="1">
      <c r="A5" s="156"/>
      <c r="B5" s="159"/>
      <c r="C5" s="126"/>
      <c r="D5" s="148"/>
      <c r="E5" s="129"/>
      <c r="F5" s="164"/>
      <c r="G5" s="123"/>
      <c r="H5" s="123"/>
      <c r="I5" s="123"/>
      <c r="J5" s="123"/>
      <c r="K5" s="167"/>
      <c r="L5" s="63" t="s">
        <v>42</v>
      </c>
      <c r="M5" s="11" t="s">
        <v>43</v>
      </c>
      <c r="N5" s="12" t="str">
        <f>SUBSTITUTE(M5,"Metric 1",L3)</f>
        <v>Min(Sum([BarAvgStepComp1]){~+}){@cols*}</v>
      </c>
      <c r="O5" s="170"/>
      <c r="P5" s="170"/>
      <c r="Q5" s="145"/>
      <c r="R5" s="115"/>
      <c r="S5" s="98"/>
      <c r="T5" s="90"/>
      <c r="U5" s="170"/>
      <c r="V5" s="170"/>
      <c r="W5" s="98"/>
      <c r="X5" s="98"/>
      <c r="Y5" s="98"/>
      <c r="Z5" s="98"/>
      <c r="AA5" s="98"/>
      <c r="AB5" s="99"/>
    </row>
    <row r="6" spans="1:29" s="13" customFormat="1" ht="155.25" customHeight="1">
      <c r="A6" s="157"/>
      <c r="B6" s="160"/>
      <c r="C6" s="127"/>
      <c r="D6" s="162"/>
      <c r="E6" s="130"/>
      <c r="F6" s="165"/>
      <c r="G6" s="124"/>
      <c r="H6" s="124"/>
      <c r="I6" s="124"/>
      <c r="J6" s="124"/>
      <c r="K6" s="168"/>
      <c r="L6" s="29" t="s">
        <v>44</v>
      </c>
      <c r="M6" s="58" t="s">
        <v>45</v>
      </c>
      <c r="N6" s="31" t="str">
        <f>SUBSTITUTE(SUBSTITUTE(SUBSTITUTE(SUBSTITUTE(SUBSTITUTE(SUBSTITUTE(SUBSTITUTE(SUBSTITUTE(SUBSTITUTE(M6,"Metric 1",L3),"Metric 2",L4),"Metric 3",L5),"color 1",U3),"color 2",V3),"color 3",W6),"color 4",X6),"color 5",Y6),"Level",T3)</f>
        <v>Concat("&lt;svg version='1.1' baseProfile='full' viewBox='0 0 200 20", "' xmlns='http://www.w3.org/2000/svg'&gt;&lt;g&gt;&lt;title&gt;", ToString&lt;Pattern="""€ ""#,##0;""(€ ""#,##0)"&gt;([BarAvgStepComp1]), "&lt;/title&gt;", "&lt;rect height='20' fill='", Case(([BarAvgStepComp1]&lt;0), "#E9A4A9", "#77CCC9"), "'  width='", ((Case((([Min AvgStepBar]&lt;0) And ([Max AvgStepBar]&gt;0)), 100, 200)*Abs([BarAvgStepComp1]))/Greatest(Abs([Min AvgStepBar]), Abs([Max AvgStepBar]))), "' x='", (Case((([Min AvgStepBar]&lt;0) And ([Max AvgStepBar]&gt;0)), 1, 2)*(Case(([Min AvgStepBar]&lt;0), 100, 0)+Case(([BarAvgStepComp1]&lt;0), (((-1*100)*Abs([BarAvgStepComp1]))/Greatest(Abs([Min AvgStepBar]), Abs([Max AvgStepBar]))), 0))), "' /&gt;", "&lt;g transform='translate(", (Case(([Min AvgStepBar]&lt;0), 100, 0)*Case((([Min AvgStepBar]&lt;0) And ([Max AvgStepBar]&gt;0)), 1, 2)), ",2)'&gt;&lt;text x='0' y='12' transform='translate(", Case((([Min AvgStepBar]&lt;0) And ([Max AvgStepBar]&gt;0)), ((-2*[BarAvgStepComp1])/Abs([BarAvgStepComp1])), ([BarAvgStepComp1]&lt;0), -2, 2), ",-1.35)' font-size='12' dominant-baseline='middle' font-weight='bold' text-anchor='", Case(((([BarAvgStepComp1]&lt;0) And ([Max AvgStepBar]&gt;0)) Or (([BarAvgStepComp1]&gt;0) And ([Min AvgStepBar]&gt;0))), "start", "end"), "'&gt; ", Case(([BarAvgStepComp1]&lt;0), ToString&lt;Pattern="""(€ ""0,,.## M)"&gt;((-1*[BarAvgStepComp1])), ToString&lt;Pattern="""€ ""0,,.## M"&gt;([BarAvgStepComp1])), " &lt;/text&gt;&lt;/g&gt;&lt;/g&gt;", "&lt;/svg&gt;")</v>
      </c>
      <c r="O6" s="171"/>
      <c r="P6" s="171"/>
      <c r="Q6" s="146"/>
      <c r="R6" s="117"/>
      <c r="S6" s="98"/>
      <c r="T6" s="90"/>
      <c r="U6" s="171"/>
      <c r="V6" s="171"/>
      <c r="W6" s="98"/>
      <c r="X6" s="98"/>
      <c r="Y6" s="98"/>
      <c r="Z6" s="98"/>
      <c r="AA6" s="98"/>
      <c r="AB6" s="99"/>
    </row>
    <row r="7" spans="1:29" s="13" customFormat="1" ht="12.75" customHeight="1">
      <c r="A7" s="155">
        <v>2</v>
      </c>
      <c r="B7" s="158" t="s">
        <v>46</v>
      </c>
      <c r="C7" s="125"/>
      <c r="D7" s="125" t="s">
        <v>30</v>
      </c>
      <c r="E7" s="172" t="s">
        <v>31</v>
      </c>
      <c r="F7" s="163" t="s">
        <v>47</v>
      </c>
      <c r="G7" s="122"/>
      <c r="H7" s="122"/>
      <c r="I7" s="122"/>
      <c r="J7" s="82"/>
      <c r="K7" s="166" t="s">
        <v>48</v>
      </c>
      <c r="L7" s="62" t="s">
        <v>49</v>
      </c>
      <c r="M7" s="27" t="s">
        <v>35</v>
      </c>
      <c r="N7" s="28" t="str">
        <f>SUBSTITUTE(SUBSTITUTE(SUBSTITUTE(SUBSTITUTE(SUBSTITUTE(SUBSTITUTE(SUBSTITUTE(SUBSTITUTE(SUBSTITUTE(M7,"Metric 1",O7),"Metric 2",P7),"Metric 3",Q7),"color 1",U7),"color 2",V7),"color 3",W7),"color 4",X7),"color 5",Y7),"Level",T7)</f>
        <v>Sum([Profit CY]){~+}-Sum([Profit PY]){~+}</v>
      </c>
      <c r="O7" s="169" t="s">
        <v>50</v>
      </c>
      <c r="P7" s="169" t="s">
        <v>51</v>
      </c>
      <c r="Q7" s="89"/>
      <c r="R7" s="98"/>
      <c r="S7" s="98"/>
      <c r="T7" s="90"/>
      <c r="U7" s="169" t="s">
        <v>52</v>
      </c>
      <c r="V7" s="89"/>
      <c r="W7" s="98"/>
      <c r="X7" s="98"/>
      <c r="Y7" s="98"/>
      <c r="Z7" s="98"/>
      <c r="AA7" s="98"/>
      <c r="AB7" s="99"/>
    </row>
    <row r="8" spans="1:29" s="13" customFormat="1" ht="12.75" customHeight="1">
      <c r="A8" s="156"/>
      <c r="B8" s="159"/>
      <c r="C8" s="126"/>
      <c r="D8" s="126"/>
      <c r="E8" s="175"/>
      <c r="F8" s="164"/>
      <c r="G8" s="123"/>
      <c r="H8" s="123"/>
      <c r="I8" s="123"/>
      <c r="J8" s="82"/>
      <c r="K8" s="167"/>
      <c r="L8" s="63" t="s">
        <v>53</v>
      </c>
      <c r="M8" s="11" t="s">
        <v>41</v>
      </c>
      <c r="N8" s="12" t="str">
        <f>SUBSTITUTE(M8,"Metric 1",L7)</f>
        <v>Max(Sum([Profit YoY]){~+}){@cols*}</v>
      </c>
      <c r="O8" s="170"/>
      <c r="P8" s="170"/>
      <c r="Q8" s="89"/>
      <c r="R8" s="98"/>
      <c r="S8" s="98"/>
      <c r="T8" s="90"/>
      <c r="U8" s="170"/>
      <c r="V8" s="89"/>
      <c r="W8" s="98"/>
      <c r="X8" s="98"/>
      <c r="Y8" s="98"/>
      <c r="Z8" s="98"/>
      <c r="AA8" s="98"/>
      <c r="AB8" s="99"/>
    </row>
    <row r="9" spans="1:29" s="13" customFormat="1" ht="12.75" customHeight="1">
      <c r="A9" s="156"/>
      <c r="B9" s="159"/>
      <c r="C9" s="126"/>
      <c r="D9" s="126"/>
      <c r="E9" s="175"/>
      <c r="F9" s="164"/>
      <c r="G9" s="123"/>
      <c r="H9" s="123"/>
      <c r="I9" s="123"/>
      <c r="J9" s="82"/>
      <c r="K9" s="167"/>
      <c r="L9" s="63" t="s">
        <v>54</v>
      </c>
      <c r="M9" s="11" t="s">
        <v>43</v>
      </c>
      <c r="N9" s="12" t="str">
        <f>SUBSTITUTE(M9,"Metric 1",L7)</f>
        <v>Min(Sum([Profit YoY]){~+}){@cols*}</v>
      </c>
      <c r="O9" s="170"/>
      <c r="P9" s="170"/>
      <c r="Q9" s="89"/>
      <c r="R9" s="98"/>
      <c r="S9" s="98"/>
      <c r="T9" s="90"/>
      <c r="U9" s="170"/>
      <c r="V9" s="89"/>
      <c r="W9" s="98"/>
      <c r="X9" s="98"/>
      <c r="Y9" s="98"/>
      <c r="Z9" s="98"/>
      <c r="AA9" s="98"/>
      <c r="AB9" s="99"/>
    </row>
    <row r="10" spans="1:29" s="13" customFormat="1" ht="114" customHeight="1">
      <c r="A10" s="157"/>
      <c r="B10" s="160"/>
      <c r="C10" s="127"/>
      <c r="D10" s="127"/>
      <c r="E10" s="173"/>
      <c r="F10" s="165"/>
      <c r="G10" s="124"/>
      <c r="H10" s="124"/>
      <c r="I10" s="124"/>
      <c r="J10" s="82"/>
      <c r="K10" s="168"/>
      <c r="L10" s="29" t="s">
        <v>55</v>
      </c>
      <c r="M10" s="29" t="s">
        <v>56</v>
      </c>
      <c r="N10" s="31" t="str">
        <f>SUBSTITUTE(SUBSTITUTE(SUBSTITUTE(SUBSTITUTE(SUBSTITUTE(SUBSTITUTE(SUBSTITUTE(SUBSTITUTE(SUBSTITUTE(M10,"Metric 1",L7),"Metric 2",L8),"Metric 3",L9),"color 1",U7),"color 2",V10),"color 3",W10),"color 4",X10),"color 5",Y10),"Level",T10)</f>
        <v>Concat("
 &lt;svg version='1.1' baseProfile='full' viewBox='", Case(([Min Profit YoY]&lt;0), -100, 0), " 0 ", Case((([Min Profit YoY]&lt;0) And ([Max Profit YoY]&gt;0)), 200, 100), " ", Case((([Min Profit YoY]&lt;0) And ([Max Profit YoY]&gt;0)), 20, 10), "' xmlns='http://www.w3.org/2000/svg'&gt;", "&lt;rect height='20' fill='#aaa'  width='", ((100*Abs([Profit YoY]))/Greatest(Abs([Min Profit YoY]), Abs([Max Profit YoY]))), "' x='", Case(([Profit YoY]&lt;0), (((-1*100)*Abs([Profit YoY]))/Greatest(Abs([Min Profit YoY]), Abs([Max Profit YoY]))), 0), "' /&gt;", "&lt;/svg&gt;")</v>
      </c>
      <c r="O10" s="171"/>
      <c r="P10" s="171"/>
      <c r="Q10" s="89"/>
      <c r="R10" s="98"/>
      <c r="S10" s="98"/>
      <c r="T10" s="90"/>
      <c r="U10" s="171"/>
      <c r="V10" s="89"/>
      <c r="W10" s="98"/>
      <c r="X10" s="98"/>
      <c r="Y10" s="98"/>
      <c r="Z10" s="98"/>
      <c r="AA10" s="98"/>
      <c r="AB10" s="99"/>
    </row>
    <row r="11" spans="1:29" s="13" customFormat="1" ht="15.75" customHeight="1">
      <c r="A11" s="155">
        <v>3</v>
      </c>
      <c r="B11" s="158" t="s">
        <v>57</v>
      </c>
      <c r="C11" s="125"/>
      <c r="D11" s="125" t="s">
        <v>30</v>
      </c>
      <c r="E11" s="172" t="s">
        <v>31</v>
      </c>
      <c r="F11" s="161" t="s">
        <v>58</v>
      </c>
      <c r="G11" s="122"/>
      <c r="H11" s="180" t="s">
        <v>59</v>
      </c>
      <c r="I11" s="122"/>
      <c r="J11" s="122"/>
      <c r="K11" s="166" t="s">
        <v>60</v>
      </c>
      <c r="L11" s="62" t="s">
        <v>61</v>
      </c>
      <c r="M11" s="27" t="s">
        <v>62</v>
      </c>
      <c r="N11" s="28" t="str">
        <f>SUBSTITUTE(SUBSTITUTE(SUBSTITUTE(SUBSTITUTE(SUBSTITUTE(SUBSTITUTE(SUBSTITUTE(SUBSTITUTE(SUBSTITUTE(M11,"Metric 1",O11),"Metric 2",P11),"Metric 3",R11),"color 1",U11),"color 2",V11),"color 3",W8),"color 4",X8),"color 5",Y8),"color 6",Z8)</f>
        <v>[Profit CY]/[Profit Bud]</v>
      </c>
      <c r="O11" s="169" t="s">
        <v>63</v>
      </c>
      <c r="P11" s="169" t="s">
        <v>64</v>
      </c>
      <c r="Q11" s="169">
        <v>0.85</v>
      </c>
      <c r="R11" s="169">
        <v>0.95</v>
      </c>
      <c r="S11" s="59"/>
      <c r="T11" s="60"/>
      <c r="U11" s="169" t="s">
        <v>65</v>
      </c>
      <c r="V11" s="169" t="s">
        <v>66</v>
      </c>
      <c r="W11" s="169" t="s">
        <v>67</v>
      </c>
      <c r="X11" s="169" t="s">
        <v>68</v>
      </c>
      <c r="Y11" s="169" t="s">
        <v>69</v>
      </c>
      <c r="Z11" s="169" t="s">
        <v>70</v>
      </c>
      <c r="AA11" s="169" t="s">
        <v>71</v>
      </c>
      <c r="AB11" s="61"/>
    </row>
    <row r="12" spans="1:29" s="13" customFormat="1" ht="141" customHeight="1">
      <c r="A12" s="157"/>
      <c r="B12" s="160"/>
      <c r="C12" s="127"/>
      <c r="D12" s="127"/>
      <c r="E12" s="173"/>
      <c r="F12" s="162"/>
      <c r="G12" s="124"/>
      <c r="H12" s="181"/>
      <c r="I12" s="124"/>
      <c r="J12" s="124"/>
      <c r="K12" s="174"/>
      <c r="L12" s="29" t="s">
        <v>72</v>
      </c>
      <c r="M12" s="58" t="s">
        <v>73</v>
      </c>
      <c r="N12" s="31" t="str">
        <f>SUBSTITUTE(SUBSTITUTE(SUBSTITUTE(SUBSTITUTE(SUBSTITUTE(SUBSTITUTE(SUBSTITUTE(SUBSTITUTE(SUBSTITUTE(SUBSTITUTE(SUBSTITUTE(M12,"Metric 1",O11),"Metric 2",P11),"color 7",AA11),"color 1",U11),"color 2",V11),"color 3",W11),"color 4",X11),"color 5",Y11),"color 6",Z11), "Metric 3",Q11),"Metric 4",R11)</f>
        <v>Concat("&lt;svg version='1.1' baseProfile='full' viewBox='-1 0 410 44'  xmlns='http://www.w3.org/2000/svg'&gt;&lt;path d='M9 20 L", Case(([Profit CY]&lt;[Profit Bud]), 400, ((400*[Profit Bud])/[Profit CY])), " 20' stroke='#DFE7EE' stroke-linecap='round' stroke-width='18'/&gt;&lt;path d='M9 20 L", Case(([Profit CY]&lt;[Profit Bud]), ((400*[Profit CY])/[Profit Bud]), 400), " 20' stroke='", Case((([Profit CY]/[Profit Bud])&lt;0.85), "#FA1E44", (([Profit CY]/[Profit Bud])&lt;0.95), "#FEC925", (([Profit CY]/[Profit Bud])&lt;1), "#4CB944", "#009933"), "' stroke-linecap='round' stroke-width='18'/&gt;&lt;text transform='translate(-1,2)' x='", Case(([Profit CY]&lt;[Profit Bud]), ((400*[Profit CY])/[Profit Bud]), 400), "' y='20' font-size='13' dominant-baseline='middle' text-anchor='end' font-family='calibri, sans-serif' fill='#fff'&gt;ACTUAL ", ToString&lt;Pattern="""$ ""0,,.## M"&gt;([Profit CY]), "&lt;/text&gt;&lt;text x='", Case(([Profit CY]&lt;[Profit Bud]), 400, ((400*[Profit Bud])/[Profit CY])), "' y='40' font-size='13' dominant-baseline='middle' text-anchor='end' font-family='calibri, sans-serif' fill='#8396AA'&gt;FCST ", ToString&lt;Pattern="""$ ""0,,.## M"&gt;([Profit Bud]), "&lt;/text&gt;&lt;/svg&gt;")</v>
      </c>
      <c r="O12" s="171"/>
      <c r="P12" s="171"/>
      <c r="Q12" s="171"/>
      <c r="R12" s="171"/>
      <c r="S12" s="59"/>
      <c r="T12" s="60"/>
      <c r="U12" s="171"/>
      <c r="V12" s="171"/>
      <c r="W12" s="171"/>
      <c r="X12" s="171"/>
      <c r="Y12" s="171"/>
      <c r="Z12" s="171"/>
      <c r="AA12" s="171"/>
      <c r="AB12" s="61"/>
    </row>
    <row r="13" spans="1:29" s="13" customFormat="1" ht="11.25" customHeight="1">
      <c r="A13" s="155">
        <v>4</v>
      </c>
      <c r="B13" s="158" t="s">
        <v>74</v>
      </c>
      <c r="C13" s="191"/>
      <c r="D13" s="163" t="s">
        <v>75</v>
      </c>
      <c r="E13" s="172" t="s">
        <v>31</v>
      </c>
      <c r="F13" s="161" t="s">
        <v>76</v>
      </c>
      <c r="G13" s="122"/>
      <c r="H13" s="180" t="s">
        <v>77</v>
      </c>
      <c r="I13" s="122"/>
      <c r="J13" s="214" t="s">
        <v>78</v>
      </c>
      <c r="K13" s="166" t="s">
        <v>60</v>
      </c>
      <c r="L13" s="62" t="s">
        <v>61</v>
      </c>
      <c r="M13" s="27" t="s">
        <v>62</v>
      </c>
      <c r="N13" s="28" t="str">
        <f>SUBSTITUTE(SUBSTITUTE(SUBSTITUTE(SUBSTITUTE(SUBSTITUTE(SUBSTITUTE(SUBSTITUTE(SUBSTITUTE(SUBSTITUTE(M13,"Metric 1",O13),"Metric 2",P13),"Metric 3",AA13),"color 1",U13),"color 2",V13),"color 3",W13),"color 4",X13),"color 5",Y13),"color 6",Z13)</f>
        <v>[Federal Funding %]/[Federal Funding % Target]</v>
      </c>
      <c r="O13" s="119" t="s">
        <v>79</v>
      </c>
      <c r="P13" s="119" t="s">
        <v>80</v>
      </c>
      <c r="Q13" s="169">
        <v>0.85</v>
      </c>
      <c r="R13" s="169">
        <v>0.95</v>
      </c>
      <c r="S13" s="36"/>
      <c r="T13" s="37"/>
      <c r="U13" s="169" t="s">
        <v>65</v>
      </c>
      <c r="V13" s="169" t="s">
        <v>66</v>
      </c>
      <c r="W13" s="169" t="s">
        <v>67</v>
      </c>
      <c r="X13" s="169" t="s">
        <v>68</v>
      </c>
      <c r="Y13" s="169" t="s">
        <v>69</v>
      </c>
      <c r="Z13" s="169" t="s">
        <v>70</v>
      </c>
      <c r="AA13" s="169" t="s">
        <v>71</v>
      </c>
      <c r="AB13" s="202"/>
    </row>
    <row r="14" spans="1:29" s="13" customFormat="1" ht="172.5" customHeight="1">
      <c r="A14" s="157"/>
      <c r="B14" s="160"/>
      <c r="C14" s="192"/>
      <c r="D14" s="165"/>
      <c r="E14" s="173"/>
      <c r="F14" s="162"/>
      <c r="G14" s="124"/>
      <c r="H14" s="181"/>
      <c r="I14" s="124"/>
      <c r="J14" s="215"/>
      <c r="K14" s="174"/>
      <c r="L14" s="29" t="s">
        <v>81</v>
      </c>
      <c r="M14" s="29" t="s">
        <v>82</v>
      </c>
      <c r="N14" s="31" t="str">
        <f>SUBSTITUTE(SUBSTITUTE(SUBSTITUTE(SUBSTITUTE(SUBSTITUTE(SUBSTITUTE(SUBSTITUTE(SUBSTITUTE(SUBSTITUTE(SUBSTITUTE(SUBSTITUTE(M14,"Metric 1",O13),"Metric 2",P13),"color 7",AA13),"color 1",U13),"color 2",V13),"color 3",W13),"color 4",X13),"color 5",Y13),"color 6",Z13), "Metric 3",Q13),"Metric 4",R13)</f>
        <v>Concat("&lt;svg version='1.1' baseProfile='full' viewBox='-1 0 102 11'  xmlns='http://www.w3.org/2000/svg'&gt;&lt;mask id='rounded'&gt;&lt;line x1='4.5' y1='5' x2='95.5' y2='5' stroke='#fff' stroke-linecap='round' stroke-width='9'/&gt;&lt;/mask&gt;&lt;g mask='url(#rounded)'&gt;&lt;rect x='0' y='5' width='", Case(([[Federal Funding %]]&lt;[[Federal Funding % Target]]), 100, ((100*[[Federal Funding % Target]])/[[Federal Funding %]])), "' height='5' fill='#DFE7EE' stroke-width='0'/&gt;&lt;g&gt;&lt;rect x='0' y='0' width='", Case(([[Federal Funding %]]&lt;[[Federal Funding % Target]]), ((100*[[Federal Funding %]])/[[Federal Funding % Target]]), 100), "' height='5' fill='", Case((([[Federal Funding %]]/[[Federal Funding % Target]])&lt;0.85), "#FA1E44", (([[Federal Funding %]]/[[Federal Funding % Target]])&lt;0.95), "#FEC925", (([[Federal Funding %]]/[[Federal Funding % Target]])&lt;1), "#4CB944", "#009933"), "' stroke-width='0'/&gt;&lt;/g&gt;&lt;text transform='translate(-3,0.5)' x='", Case(([[Federal Funding %]]&lt;[[Federal Funding % Target]]), ((100*[[Federal Funding %]])/[[Federal Funding % Target]]), 100), "' y='2.5' font-size='3.5' dominant-baseline='middle' text-anchor='end' font-family='calibri, sans-serif' fill='#fff'&gt;ACTUAL ", ToString&lt;Pattern="""€ ""0,,.## M"&gt;([[Federal Funding %]]), "&lt;/text&gt;&lt;/g&gt;&lt;text x='", (Case(([[Federal Funding %]]&lt;[[Federal Funding % Target]]), 100, ((100*[[Federal Funding % Target]])/[[Federal Funding %]]))-3), "' y='7.5' font-size='3.5' dominant-baseline='middle' text-anchor='end' font-family='calibri, sans-serif' fill='#8396AA'&gt;FCST ", ToString&lt;Pattern="""€ ""0,,.## M"&gt;([[Federal Funding % Target]]), "&lt;/text&gt;&lt;/svg&gt;")</v>
      </c>
      <c r="O14" s="121"/>
      <c r="P14" s="121"/>
      <c r="Q14" s="171"/>
      <c r="R14" s="171"/>
      <c r="S14" s="38"/>
      <c r="T14" s="39"/>
      <c r="U14" s="171"/>
      <c r="V14" s="171"/>
      <c r="W14" s="171"/>
      <c r="X14" s="171"/>
      <c r="Y14" s="171"/>
      <c r="Z14" s="171"/>
      <c r="AA14" s="171"/>
      <c r="AB14" s="203"/>
    </row>
    <row r="15" spans="1:29" s="13" customFormat="1" ht="174.75" customHeight="1">
      <c r="A15" s="47">
        <v>5</v>
      </c>
      <c r="B15" s="48" t="s">
        <v>83</v>
      </c>
      <c r="C15" s="17"/>
      <c r="D15" s="18" t="s">
        <v>84</v>
      </c>
      <c r="E15" s="52" t="s">
        <v>31</v>
      </c>
      <c r="F15" s="17" t="s">
        <v>85</v>
      </c>
      <c r="G15" s="19"/>
      <c r="H15" s="19"/>
      <c r="I15" s="19"/>
      <c r="J15" s="19"/>
      <c r="K15" s="17" t="s">
        <v>86</v>
      </c>
      <c r="L15" s="17" t="s">
        <v>83</v>
      </c>
      <c r="M15" s="17" t="s">
        <v>87</v>
      </c>
      <c r="N15" s="20" t="str">
        <f>SUBSTITUTE(SUBSTITUTE(SUBSTITUTE(SUBSTITUTE(SUBSTITUTE(SUBSTITUTE(SUBSTITUTE(SUBSTITUTE(M15,"Metric 1",O15),"Metric 2",P15),"Metric 3",Q15),"color 1",W15),"color 2",V15),"color 3",U15),"color 4",X15),"color 5",Y15)</f>
        <v>Concat("&lt;svg width='100%' height='50'&gt;&lt;rect x = '0%' fill='#d4d4d4' width='", Round(Abs((([TG Sales Value LW]/(Greatest([TG Sales Value], [TG Sales Value LW], [TG Sales Value LY])*1.25))*100))), "%' height='100%' y = '0'&gt;&lt;/rect&gt;&lt;rect fill='", IF(([TG Sales Value]&gt;=[TG Sales Value LY]), "#e8ae44", "#d9232e"), "' width='", Round(Abs((([TG Sales Value]/(Greatest([TG Sales Value], [TG Sales Value LW], [TG Sales Value LY])*1.25))*100))), "%' height='40%'  x = '0%' y = '15'&gt;&lt;/rect&gt;", "&lt;text x='3%'  y = '30' fill='black'&gt;", Round2(([TG Sales Value]/1000), 1), "K", "&lt;/text&gt;", "&lt;rect fill='black' width='2' height='100%' x='", Round(Abs((([TG Sales Value LY]/(Greatest([TG Sales Value], [TG Sales Value LW], [TG Sales Value LY])*1.25))*100))), "%' y='0'&gt;&lt;/rect&gt;", "&lt;/svg&gt;")</v>
      </c>
      <c r="O15" s="21" t="s">
        <v>88</v>
      </c>
      <c r="P15" s="21" t="s">
        <v>89</v>
      </c>
      <c r="Q15" s="21" t="s">
        <v>90</v>
      </c>
      <c r="R15" s="182"/>
      <c r="S15" s="183"/>
      <c r="T15" s="184"/>
      <c r="U15" s="21" t="s">
        <v>91</v>
      </c>
      <c r="V15" s="21" t="s">
        <v>92</v>
      </c>
      <c r="W15" s="21" t="s">
        <v>93</v>
      </c>
      <c r="X15" s="21" t="s">
        <v>94</v>
      </c>
      <c r="Y15" s="21" t="s">
        <v>94</v>
      </c>
      <c r="Z15" s="182"/>
      <c r="AA15" s="183"/>
      <c r="AB15" s="201"/>
    </row>
    <row r="16" spans="1:29" s="13" customFormat="1" ht="174.75" customHeight="1">
      <c r="A16" s="105">
        <v>6</v>
      </c>
      <c r="B16" s="48" t="s">
        <v>95</v>
      </c>
      <c r="C16" s="17"/>
      <c r="D16" s="18" t="s">
        <v>84</v>
      </c>
      <c r="E16" s="52"/>
      <c r="F16" s="17" t="s">
        <v>96</v>
      </c>
      <c r="G16" s="19"/>
      <c r="H16" s="19"/>
      <c r="I16" s="19"/>
      <c r="J16" s="19"/>
      <c r="K16" s="17" t="s">
        <v>97</v>
      </c>
      <c r="L16" s="17" t="s">
        <v>83</v>
      </c>
      <c r="M16" s="17" t="s">
        <v>98</v>
      </c>
      <c r="N16" s="20" t="str">
        <f>SUBSTITUTE(SUBSTITUTE(SUBSTITUTE(SUBSTITUTE(SUBSTITUTE(SUBSTITUTE(SUBSTITUTE(SUBSTITUTE(M16,"Metric 1",O16),"Metric 2",P16),"Metric 3",Q16),"color 1",W16),"color 2",V16),"color 3",U16),"color 4",X16),"color 5",Y16)</f>
        <v>Concat("&lt;svg width='100%' height='50'&gt;&lt;rect x = '0%' fill='#1fb2e5' width='", Round(Abs((([Sales PY]/(Greatest([Sales], [Sales PY], [Target])*1.25))*100))), "%' height='100%' y = '0'&gt;&lt;/rect&gt;&lt;rect fill='", IF(([Sales]&gt;=[Target]), "#0b699f", "#da251d"), "' width='", Round(Abs((([Sales]/(Greatest([Sales], [Sales PY], [Target])*1.25))*100))), "%' height='40%'  x = '0%' y = '15'&gt;&lt;/rect&gt;", "&lt;text x='3%'  y = '30' fill='white'&gt;", Round2(([Sales]/1000), 1), "K", "&lt;/text&gt;", "&lt;g transform='translate(", Round2(Abs((([Revenue Target]/(Greatest(Revenue, [Last Year's Revenue], [Revenue Target])*1.25))*300)), 1), ",5) scale(0.4)'&gt;", "&lt;circle cx='50' cy='50' r='30' stroke='black' stroke-width='10' fill='white'/&gt;", "
  &lt;path d= 'M 40 80 L 40 90 L 60 90 L 60 80 Z'/&gt;", "
  &lt;path d= 'M 40 80 L 40 90 L 60 90 L 60 80 Z' transform='rotate(45,50,50)' /&gt;", "
  &lt;path d= 'M 40 80 L 40 90 L 60 90 L 60 80 Z' transform='rotate(90,50,50)' /&gt;", "
  &lt;path d= 'M 40 80 L 40 90 L 60 90 L 60 80 Z' transform='rotate(135,50,50)' /&gt;", "
  &lt;path d= 'M 40 80 L 40 90 L 60 90 L 60 80 Z' transform='rotate(180,50,50)' /&gt;", "
  &lt;path d= 'M 40 80 L 40 90 L 60 90 L 60 80 Z' transform='rotate(225,50,50)' /&gt;", "
  &lt;path d= 'M 40 80 L 40 90 L 60 90 L 60 80 Z' transform='rotate(270,50,50)' /&gt;", "
  &lt;path d= 'M 40 80 L 40 90 L 60 90 L 60 80 Z' transform='rotate(315,50,50)' /&gt;", "
  &lt;path d= 'M 18 45 L 18 55 L 82 55 L 82 45 Z' transform='rotate(45,50,50)' fill='red'/&gt;", "
  &lt;circle cx='10' cy='50' r='10' fill='red' transform='rotate(45,50,50)' /&gt;", "
  &lt;circle cx='90' cy='50' r='10' fill='red' transform='rotate(45,50,50)' /&gt;", "
  &lt;circle cx='5' cy='50' r='6' fill='white' transform='rotate(45,50,50)' /&gt;", "
  &lt;circle cx='95' cy='50' r='6' fill='white' transform='rotate(45,50,50)' /&gt;", "&lt;/g&gt;", "&lt;/svg&gt;")</v>
      </c>
      <c r="O16" s="21" t="s">
        <v>99</v>
      </c>
      <c r="P16" s="21" t="s">
        <v>100</v>
      </c>
      <c r="Q16" s="21" t="s">
        <v>101</v>
      </c>
      <c r="R16" s="95"/>
      <c r="S16" s="96"/>
      <c r="T16" s="103"/>
      <c r="U16" s="21" t="s">
        <v>102</v>
      </c>
      <c r="V16" s="21" t="s">
        <v>103</v>
      </c>
      <c r="W16" s="21" t="s">
        <v>104</v>
      </c>
      <c r="X16" s="21" t="s">
        <v>105</v>
      </c>
      <c r="Y16" s="96"/>
      <c r="Z16" s="96"/>
      <c r="AA16" s="96"/>
      <c r="AB16" s="97"/>
    </row>
    <row r="17" spans="1:28" s="13" customFormat="1" ht="186.75" customHeight="1">
      <c r="A17" s="107">
        <v>7</v>
      </c>
      <c r="B17" s="48" t="s">
        <v>106</v>
      </c>
      <c r="C17" s="17"/>
      <c r="D17" s="18" t="s">
        <v>107</v>
      </c>
      <c r="E17" s="52" t="s">
        <v>31</v>
      </c>
      <c r="F17" s="17" t="s">
        <v>108</v>
      </c>
      <c r="G17" s="19"/>
      <c r="H17" s="19"/>
      <c r="I17" s="19"/>
      <c r="J17" s="19"/>
      <c r="K17" s="17" t="s">
        <v>109</v>
      </c>
      <c r="L17" s="17" t="s">
        <v>110</v>
      </c>
      <c r="M17" s="17" t="s">
        <v>111</v>
      </c>
      <c r="N17" s="20" t="str">
        <f>SUBSTITUTE(SUBSTITUTE(SUBSTITUTE(SUBSTITUTE(SUBSTITUTE(SUBSTITUTE(SUBSTITUTE(SUBSTITUTE(SUBSTITUTE(M17,"Metric 1",O17),"Metric 2",P17),"Metric 3",Q17),"Metric 4",R17),"color 1",U17),"color 2",V17),"color 3",W17),"color 4",X17),"color 5",Y17)</f>
        <v>Concat("&lt;svg id='cig_", Max&lt;UseLookupForAttributes=False&gt;(LOB@ID){~+}, "' version='1.1' baseProfile='full' viewBox='-2 -0.5 104 11'  xmlns='http://www.w3.org/2000/svg'&gt;&lt;style&gt;#cig_", Max&lt;UseLookupForAttributes=False&gt;(LOB@ID){~+}, " rect:hover {stroke-width:0.3; stroke:#222}&lt;/style&gt;&lt;rect x='0' y='0' width='", ((100*[Budget])/Greatest(Actual, Run Rate, Forecast, [Budget])), "' height='10' fill='#f0f0f0'&gt;&lt;title&gt;Budget: ", ToString&lt;Pattern="#,##0.0"&gt;([Budget]), "&lt;/title&gt;&lt;/rect&gt;&lt;rect x='0' y='0' width='", ((100*Actual)/Greatest(Actual, Run Rate, Forecast, [Budget])), "' height='10' fill='#F1A238'&gt;&lt;title&gt;Actual: ", ToString&lt;Pattern="#,##0.0"&gt;(Actual), "&lt;/title&gt;&lt;/rect&gt;&lt;rect x='0' y='2.5' width='", ((100*Run Rate)/Greatest(Actual, Run Rate, Forecast, [Budget])), "' height='5' fill='#929590'&gt;&lt;title&gt;Run Rate: ", ToString&lt;Pattern="#,##0.0"&gt;(Run Rate), "&lt;/title&gt;&lt;/rect&gt;&lt;rect x='", ((100*Forecast)/Greatest(Actual, Run Rate, Forecast, [Budget])), "' y='1' width='1' height='8' fill='#C80000'&gt;&lt;title&gt;Forecast : ", ToString&lt;Pattern="#,##0.0"&gt;(Forecast), "&lt;/title&gt;&lt;/rect&gt;&lt;/svg&gt;")</v>
      </c>
      <c r="O17" s="21" t="s">
        <v>112</v>
      </c>
      <c r="P17" s="21" t="s">
        <v>113</v>
      </c>
      <c r="Q17" s="21" t="s">
        <v>114</v>
      </c>
      <c r="R17" s="21" t="s">
        <v>115</v>
      </c>
      <c r="S17" s="182"/>
      <c r="T17" s="184"/>
      <c r="U17" s="21" t="s">
        <v>116</v>
      </c>
      <c r="V17" s="21" t="s">
        <v>117</v>
      </c>
      <c r="W17" s="21" t="s">
        <v>118</v>
      </c>
      <c r="X17" s="21" t="s">
        <v>119</v>
      </c>
      <c r="Y17" s="21" t="s">
        <v>120</v>
      </c>
      <c r="Z17" s="182"/>
      <c r="AA17" s="183"/>
      <c r="AB17" s="201"/>
    </row>
    <row r="18" spans="1:28" s="13" customFormat="1" ht="20.25" customHeight="1">
      <c r="A18" s="155">
        <v>8</v>
      </c>
      <c r="B18" s="176" t="s">
        <v>121</v>
      </c>
      <c r="C18" s="191"/>
      <c r="D18" s="163" t="s">
        <v>122</v>
      </c>
      <c r="E18" s="128" t="s">
        <v>31</v>
      </c>
      <c r="F18" s="163" t="s">
        <v>123</v>
      </c>
      <c r="G18" s="178"/>
      <c r="H18" s="178"/>
      <c r="I18" s="178"/>
      <c r="J18" s="178"/>
      <c r="K18" s="188" t="s">
        <v>124</v>
      </c>
      <c r="L18" s="62" t="s">
        <v>125</v>
      </c>
      <c r="M18" s="27" t="s">
        <v>41</v>
      </c>
      <c r="N18" s="28" t="str">
        <f>SUBSTITUTE(SUBSTITUTE(SUBSTITUTE(M18,"Metric 1",O18),"Metric 2",P18),"Level",T18)</f>
        <v>Max(Sum([Profit CY]){~+}){@cols*}</v>
      </c>
      <c r="O18" s="169" t="s">
        <v>50</v>
      </c>
      <c r="P18" s="169" t="s">
        <v>126</v>
      </c>
      <c r="Q18" s="185">
        <v>0.5</v>
      </c>
      <c r="R18" s="185">
        <v>0.7</v>
      </c>
      <c r="S18" s="144"/>
      <c r="T18" s="195"/>
      <c r="U18" s="119" t="s">
        <v>127</v>
      </c>
      <c r="V18" s="119" t="s">
        <v>128</v>
      </c>
      <c r="W18" s="119" t="s">
        <v>129</v>
      </c>
      <c r="X18" s="119" t="s">
        <v>130</v>
      </c>
      <c r="Y18" s="119" t="s">
        <v>131</v>
      </c>
      <c r="Z18" s="144"/>
      <c r="AA18" s="113"/>
      <c r="AB18" s="114"/>
    </row>
    <row r="19" spans="1:28" s="13" customFormat="1" ht="22.5" customHeight="1">
      <c r="A19" s="156"/>
      <c r="B19" s="216"/>
      <c r="C19" s="217"/>
      <c r="D19" s="164"/>
      <c r="E19" s="129"/>
      <c r="F19" s="164"/>
      <c r="G19" s="213"/>
      <c r="H19" s="213"/>
      <c r="I19" s="213"/>
      <c r="J19" s="213"/>
      <c r="K19" s="189"/>
      <c r="L19" s="63" t="s">
        <v>132</v>
      </c>
      <c r="M19" s="11" t="s">
        <v>133</v>
      </c>
      <c r="N19" s="12" t="str">
        <f>SUBSTITUTE(SUBSTITUTE(SUBSTITUTE(M19,"Metric 1",O18),"Metric 2",P18),"Level",T18)</f>
        <v>Max(Sum([Profit Bud]){~+}){@cols*}</v>
      </c>
      <c r="O19" s="170"/>
      <c r="P19" s="170"/>
      <c r="Q19" s="186"/>
      <c r="R19" s="186"/>
      <c r="S19" s="145"/>
      <c r="T19" s="210"/>
      <c r="U19" s="120"/>
      <c r="V19" s="120"/>
      <c r="W19" s="120"/>
      <c r="X19" s="120"/>
      <c r="Y19" s="120"/>
      <c r="Z19" s="145"/>
      <c r="AA19" s="115"/>
      <c r="AB19" s="116"/>
    </row>
    <row r="20" spans="1:28" s="13" customFormat="1" ht="152.25" customHeight="1">
      <c r="A20" s="157"/>
      <c r="B20" s="177"/>
      <c r="C20" s="192"/>
      <c r="D20" s="165"/>
      <c r="E20" s="130"/>
      <c r="F20" s="165"/>
      <c r="G20" s="179"/>
      <c r="H20" s="179"/>
      <c r="I20" s="179"/>
      <c r="J20" s="179"/>
      <c r="K20" s="190"/>
      <c r="L20" s="29" t="s">
        <v>121</v>
      </c>
      <c r="M20" s="30" t="s">
        <v>134</v>
      </c>
      <c r="N20" s="31" t="str">
        <f>SUBSTITUTE(SUBSTITUTE(SUBSTITUTE(SUBSTITUTE(SUBSTITUTE(SUBSTITUTE(SUBSTITUTE(SUBSTITUTE(SUBSTITUTE(SUBSTITUTE(SUBSTITUTE(SUBSTITUTE(M20,"Metric 1",O18),"Metric 2",P18),"Metric 3",L18),"color 1",U18),"color 2",V18),"color 3",W18),"color 4",X18),"Metric 4",L19),"Level",T18),"color 5",Y18), "Metric 5", Q18), "Metric 6", R18)</f>
        <v>Concat("&lt;svg width='100%' height='30'&gt;&lt;rect fill='#337ab7' width='100%' height='100%'&gt;&lt;/rect&gt;&lt;rect fill='#279bdc' width='", Case(([Max Sales]&gt;[Max Target]), ((([Max Sales]*0.7)/[Max Sales])*100), ((([Max Target]*0.7)/[Max Target])*100)), "%' height='100%'&gt;&lt;/rect&gt;&lt;rect fill='	#f0f8ff' width='", Case(([Max Sales]&gt;[Max Target]), ((([Max Sales]*0.5)/[Max Sales])*100), ((([Max Target]*0.5)/[Max Target])*100)), "%' height='100%'&gt;&lt;/rect&gt;&lt;rect fill='#8a7121' width='", Case(([Max Sales]&gt;[Max Target]), (([Profit CY]/[Max Sales])*100), (([Profit CY]/[Max Target])*100)), "%' height='40%' y='9'&gt;&lt;/rect&gt;&lt;rect fill='#333333' x='", Case(([Max Sales]&gt;[Max Target]), ((([Profit Bud]/[Max Sales])*100)-0.5), ((([Profit Bud]/[Max Target])*100)-0.5)), "%' width='0.5%' height='100%'&gt;&lt;/rect&gt;&lt;/svg&gt;")</v>
      </c>
      <c r="O20" s="171"/>
      <c r="P20" s="171"/>
      <c r="Q20" s="187"/>
      <c r="R20" s="187"/>
      <c r="S20" s="146"/>
      <c r="T20" s="196"/>
      <c r="U20" s="121"/>
      <c r="V20" s="121"/>
      <c r="W20" s="121"/>
      <c r="X20" s="121"/>
      <c r="Y20" s="121"/>
      <c r="Z20" s="146"/>
      <c r="AA20" s="117"/>
      <c r="AB20" s="118"/>
    </row>
    <row r="21" spans="1:28" s="13" customFormat="1" ht="39.75" customHeight="1">
      <c r="A21" s="155">
        <v>9</v>
      </c>
      <c r="B21" s="137" t="s">
        <v>135</v>
      </c>
      <c r="C21" s="125"/>
      <c r="D21" s="125" t="s">
        <v>136</v>
      </c>
      <c r="E21" s="128" t="s">
        <v>31</v>
      </c>
      <c r="F21" s="125" t="s">
        <v>137</v>
      </c>
      <c r="G21" s="122"/>
      <c r="H21" s="122"/>
      <c r="I21" s="122"/>
      <c r="J21" s="122"/>
      <c r="K21" s="125" t="s">
        <v>138</v>
      </c>
      <c r="L21" s="63" t="s">
        <v>139</v>
      </c>
      <c r="M21" s="11" t="s">
        <v>140</v>
      </c>
      <c r="N21" s="12" t="str">
        <f>SUBSTITUTE(SUBSTITUTE(SUBSTITUTE(SUBSTITUTE(SUBSTITUTE(SUBSTITUTE(M21,"Metric 1",O21),"Level",T21),"color 1",U21),"color 2",V21),"color 3",W21),"Label",AB21)</f>
        <v>Sum([Sales]){~+, !Country%}</v>
      </c>
      <c r="O21" s="119" t="s">
        <v>99</v>
      </c>
      <c r="P21" s="144"/>
      <c r="Q21" s="113"/>
      <c r="R21" s="113"/>
      <c r="S21" s="113"/>
      <c r="T21" s="211" t="s">
        <v>141</v>
      </c>
      <c r="U21" s="119" t="s">
        <v>142</v>
      </c>
      <c r="V21" s="206" t="s">
        <v>143</v>
      </c>
      <c r="W21" s="149" t="s">
        <v>144</v>
      </c>
      <c r="X21" s="113"/>
      <c r="Y21" s="113"/>
      <c r="Z21" s="113"/>
      <c r="AA21" s="113"/>
      <c r="AB21" s="204" t="s">
        <v>145</v>
      </c>
    </row>
    <row r="22" spans="1:28" s="13" customFormat="1" ht="219.75" customHeight="1">
      <c r="A22" s="157"/>
      <c r="B22" s="139"/>
      <c r="C22" s="127"/>
      <c r="D22" s="127"/>
      <c r="E22" s="130"/>
      <c r="F22" s="127"/>
      <c r="G22" s="123"/>
      <c r="H22" s="123"/>
      <c r="I22" s="123"/>
      <c r="J22" s="123"/>
      <c r="K22" s="127"/>
      <c r="L22" s="45" t="s">
        <v>135</v>
      </c>
      <c r="M22" s="45" t="s">
        <v>146</v>
      </c>
      <c r="N22" s="31" t="str">
        <f>SUBSTITUTE(SUBSTITUTE(SUBSTITUTE(SUBSTITUTE(SUBSTITUTE(SUBSTITUTE(M22,"Metric 1",O21),"Metric 2",L21),"color 1",U21),"color 2",V21),"color 3",W21),"Label",AB21)</f>
        <v>Concat("&lt;svg width='100%' height='100%' viewBox='0 0 42 42' class='donut'&gt;", "&lt;style&gt;@import url(https://fonts.googleapis.com/css?family=Montserrat:400);", ".chart-text{font: 10px/1.4em 'Montserrat', Arial, sans-serif;fill:#000; }", ".chart-number{ font-size 0.6em; line-height:1; }", ".chart-label {font-size:0.25em;}&lt;/style&gt;", "&lt;circle class='donut-hole' cx='21' cy='21' r='15.91549430918954' fill='#ffffff'&gt;&lt;/circle&gt;&lt;circle class='donut-ring' cx='21' cy='21' r='15.91549430918954' fill='transparent' stroke='#d2d3d4' stroke-width='3'&gt;&lt;/circle&gt;&lt;circle class='donut-segment' transform='rotate(-90 21 21)' cx='21' cy='21' r='15.91549430918954' fill='transparent' stroke='#ce4b99' stroke-width='3' stroke-dasharray='", Round(((100*Sales)/[Sales All])), " ", Round((100-((100*Sales)/[Sales All]))), "'&gt;&lt;/circle&gt;&lt;!--unused 10% --&gt;&lt;g class='chart-text'&gt;&lt;text x='21' y='21' class='chart-number' style='font-size:10;text-anchor:middle'&gt;", Round2(((Sales/[Sales All])*100), 1), "%", "&lt;/text&gt;&lt;text x='21' y='26' class='chart-label' style='font-size:2.5;text-anchor:middle'&gt;", "OF TOTAL SALES", "&lt;/text&gt;&lt;/g&gt;", "&lt;/svg&gt;")</v>
      </c>
      <c r="O22" s="121"/>
      <c r="P22" s="146"/>
      <c r="Q22" s="117"/>
      <c r="R22" s="117"/>
      <c r="S22" s="117"/>
      <c r="T22" s="212"/>
      <c r="U22" s="121"/>
      <c r="V22" s="207"/>
      <c r="W22" s="151"/>
      <c r="X22" s="117"/>
      <c r="Y22" s="117"/>
      <c r="Z22" s="117"/>
      <c r="AA22" s="117"/>
      <c r="AB22" s="205"/>
    </row>
    <row r="23" spans="1:28" s="13" customFormat="1" ht="29.25" customHeight="1">
      <c r="A23" s="140">
        <v>10</v>
      </c>
      <c r="B23" s="137" t="s">
        <v>147</v>
      </c>
      <c r="C23" s="125"/>
      <c r="D23" s="125" t="s">
        <v>75</v>
      </c>
      <c r="E23" s="128" t="s">
        <v>31</v>
      </c>
      <c r="F23" s="125" t="s">
        <v>148</v>
      </c>
      <c r="G23" s="123"/>
      <c r="H23" s="123"/>
      <c r="I23" s="123"/>
      <c r="J23" s="123"/>
      <c r="K23" s="125" t="s">
        <v>149</v>
      </c>
      <c r="L23" s="64" t="s">
        <v>150</v>
      </c>
      <c r="M23" s="45" t="s">
        <v>151</v>
      </c>
      <c r="N23" s="46" t="str">
        <f>SUBSTITUTE(SUBSTITUTE(SUBSTITUTE(SUBSTITUTE(SUBSTITUTE(SUBSTITUTE(SUBSTITUTE(SUBSTITUTE(SUBSTITUTE(M23,"Metric 1",O23),"Metric 2",P23),"color 7",AA23),"color 1",U23),"color 2",V23),"color 3",W23),"color 4",X23),"color 5",Y23),"color 6",Z23)</f>
        <v>((Avg([Hapiness]){~+}*2)*2)*Asin(1)</v>
      </c>
      <c r="O23" s="85" t="s">
        <v>152</v>
      </c>
      <c r="P23" s="91"/>
      <c r="Q23" s="92"/>
      <c r="R23" s="92"/>
      <c r="S23" s="92"/>
      <c r="T23" s="93"/>
      <c r="U23" s="85" t="s">
        <v>153</v>
      </c>
      <c r="V23" s="101"/>
      <c r="W23" s="102"/>
      <c r="X23" s="92"/>
      <c r="Y23" s="92"/>
      <c r="Z23" s="92"/>
      <c r="AA23" s="92"/>
      <c r="AB23" s="100"/>
    </row>
    <row r="24" spans="1:28" s="13" customFormat="1" ht="187.5" customHeight="1">
      <c r="A24" s="142"/>
      <c r="B24" s="139"/>
      <c r="C24" s="127"/>
      <c r="D24" s="127"/>
      <c r="E24" s="130"/>
      <c r="F24" s="127"/>
      <c r="G24" s="123"/>
      <c r="H24" s="123"/>
      <c r="I24" s="123"/>
      <c r="J24" s="123"/>
      <c r="K24" s="127"/>
      <c r="L24" s="17" t="s">
        <v>154</v>
      </c>
      <c r="M24" s="17" t="s">
        <v>155</v>
      </c>
      <c r="N24" s="20" t="str">
        <f>SUBSTITUTE(SUBSTITUTE(SUBSTITUTE(SUBSTITUTE(SUBSTITUTE(SUBSTITUTE(SUBSTITUTE(SUBSTITUTE(SUBSTITUTE(M24,"Metric 1",O23),"Metric 2",P24),"color 7",AA24),"color 1",U23),"color 2",V24),"color 3",W24),"color 4",X24),"color 5",Y24),"color 6",Z24)</f>
        <v>Concat("&lt;svg baseProfile='full' viewBox='0 0 24 24 ' xmlns='http://www.w3.org/2000/svg'&gt;&lt;title&gt;", ToString&lt;Pattern="0.00%"&gt;([Avg ([Hapiness])]), "&lt;/title&gt;", "&lt;circle transform='translate(12,12)' cx='0' cy='0' r='10.25' stroke='#555' stroke-width='0.5' fill='transparent' /&gt;", "&lt;g transform='translate(12,12)'&gt;&lt;path d='M0,-10 A10,10 0 ", Case(((([Avg ([Hapiness])]*2)*2)*Asin(1)&gt;(2*Asin(1))), 1, 0), ",1 ", (10*Sin((([Avg ([Hapiness])]*2)*2)*Asin(1))), ",", (-10*Cos((([Avg ([Hapiness])]*2)*2)*Asin(1))), "  L0,0 z' fill='#f2c300' /&gt;&lt;/g&gt;", "&lt;/svg&gt;")</v>
      </c>
      <c r="O24" s="21"/>
      <c r="P24" s="182"/>
      <c r="Q24" s="183"/>
      <c r="R24" s="183"/>
      <c r="S24" s="183"/>
      <c r="T24" s="184"/>
      <c r="U24" s="21"/>
      <c r="V24" s="182"/>
      <c r="W24" s="183"/>
      <c r="X24" s="183"/>
      <c r="Y24" s="183"/>
      <c r="Z24" s="183"/>
      <c r="AA24" s="183"/>
      <c r="AB24" s="201"/>
    </row>
    <row r="25" spans="1:28" s="13" customFormat="1" ht="93.75" customHeight="1">
      <c r="A25" s="105">
        <v>11</v>
      </c>
      <c r="B25" s="48" t="s">
        <v>156</v>
      </c>
      <c r="C25" s="17"/>
      <c r="D25" s="18" t="s">
        <v>157</v>
      </c>
      <c r="E25" s="52" t="s">
        <v>31</v>
      </c>
      <c r="F25" s="17" t="s">
        <v>158</v>
      </c>
      <c r="G25" s="124"/>
      <c r="H25" s="124"/>
      <c r="I25" s="124"/>
      <c r="J25" s="124"/>
      <c r="K25" s="17" t="s">
        <v>159</v>
      </c>
      <c r="L25" s="17" t="s">
        <v>160</v>
      </c>
      <c r="M25" s="32" t="s">
        <v>161</v>
      </c>
      <c r="N25" s="20" t="str">
        <f>SUBSTITUTE(M25,"Metric 1",O25)</f>
        <v>RepeatStr("█", [Target-Sales]/1000000)</v>
      </c>
      <c r="O25" s="21" t="s">
        <v>162</v>
      </c>
      <c r="P25" s="182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201"/>
    </row>
    <row r="26" spans="1:28" s="13" customFormat="1" ht="28.5" customHeight="1">
      <c r="A26" s="156">
        <v>12</v>
      </c>
      <c r="B26" s="158" t="s">
        <v>163</v>
      </c>
      <c r="C26" s="191"/>
      <c r="D26" s="163" t="s">
        <v>164</v>
      </c>
      <c r="E26" s="172" t="s">
        <v>31</v>
      </c>
      <c r="F26" s="163" t="s">
        <v>165</v>
      </c>
      <c r="G26" s="122"/>
      <c r="H26" s="122"/>
      <c r="I26" s="122"/>
      <c r="J26" s="193"/>
      <c r="K26" s="161" t="s">
        <v>166</v>
      </c>
      <c r="L26" s="62" t="s">
        <v>125</v>
      </c>
      <c r="M26" s="27" t="s">
        <v>41</v>
      </c>
      <c r="N26" s="28" t="str">
        <f>SUBSTITUTE(SUBSTITUTE(SUBSTITUTE(SUBSTITUTE(SUBSTITUTE(SUBSTITUTE(SUBSTITUTE(SUBSTITUTE(SUBSTITUTE(SUBSTITUTE(M26,"Metric 1",O26),"Metric 2",P26),"color 1",U26),"color 2",V26),"color 3",W26),"color 4",X26),"color 5",Y26),"Level",T26),"Mediumest",R26),"Highest",S26)</f>
        <v>Max(Sum([Sales]){~+}){@cols*}</v>
      </c>
      <c r="O26" s="169" t="s">
        <v>99</v>
      </c>
      <c r="P26" s="144"/>
      <c r="Q26" s="113"/>
      <c r="R26" s="113"/>
      <c r="S26" s="195"/>
      <c r="T26" s="169" t="s">
        <v>141</v>
      </c>
      <c r="U26" s="169" t="s">
        <v>167</v>
      </c>
      <c r="V26" s="144"/>
      <c r="W26" s="113"/>
      <c r="X26" s="113"/>
      <c r="Y26" s="113"/>
      <c r="Z26" s="113"/>
      <c r="AA26" s="113"/>
      <c r="AB26" s="114"/>
    </row>
    <row r="27" spans="1:28" s="13" customFormat="1" ht="112.5" customHeight="1" thickBot="1">
      <c r="A27" s="156"/>
      <c r="B27" s="160"/>
      <c r="C27" s="192"/>
      <c r="D27" s="165"/>
      <c r="E27" s="173"/>
      <c r="F27" s="165"/>
      <c r="G27" s="124"/>
      <c r="H27" s="124"/>
      <c r="I27" s="124"/>
      <c r="J27" s="194"/>
      <c r="K27" s="162"/>
      <c r="L27" s="29" t="s">
        <v>168</v>
      </c>
      <c r="M27" s="33" t="s">
        <v>169</v>
      </c>
      <c r="N27" s="31" t="str">
        <f>SUBSTITUTE(SUBSTITUTE(SUBSTITUTE(SUBSTITUTE(SUBSTITUTE(SUBSTITUTE(M27,"Metric 1",O26),"Metric 2",L26),"color 1",U27),"color 2",V27),"color 3",W27),"Label",AB27)</f>
        <v>Concat("&lt;svg width='100%' height='20'&gt;&lt;rect fill='#1fb2e5' width='", Round([Sales]/[Max Sales]*100), "%' height='100%' y = '%'&gt;&lt;/rect&gt;&lt;/svg&gt;")</v>
      </c>
      <c r="O27" s="171"/>
      <c r="P27" s="146"/>
      <c r="Q27" s="117"/>
      <c r="R27" s="117"/>
      <c r="S27" s="196"/>
      <c r="T27" s="171"/>
      <c r="U27" s="171"/>
      <c r="V27" s="146"/>
      <c r="W27" s="117"/>
      <c r="X27" s="117"/>
      <c r="Y27" s="117"/>
      <c r="Z27" s="117"/>
      <c r="AA27" s="117"/>
      <c r="AB27" s="118"/>
    </row>
    <row r="28" spans="1:28" s="13" customFormat="1" ht="40.5" customHeight="1">
      <c r="A28" s="155">
        <v>13</v>
      </c>
      <c r="B28" s="176" t="s">
        <v>170</v>
      </c>
      <c r="C28" s="191"/>
      <c r="D28" s="163" t="s">
        <v>171</v>
      </c>
      <c r="E28" s="172" t="s">
        <v>31</v>
      </c>
      <c r="F28" s="163" t="s">
        <v>172</v>
      </c>
      <c r="G28" s="178"/>
      <c r="H28" s="178"/>
      <c r="I28" s="178"/>
      <c r="J28" s="178"/>
      <c r="K28" s="161" t="s">
        <v>173</v>
      </c>
      <c r="L28" s="62" t="s">
        <v>125</v>
      </c>
      <c r="M28" s="27" t="s">
        <v>41</v>
      </c>
      <c r="N28" s="28" t="str">
        <f>SUBSTITUTE(SUBSTITUTE(SUBSTITUTE(SUBSTITUTE(SUBSTITUTE(SUBSTITUTE(SUBSTITUTE(SUBSTITUTE(SUBSTITUTE(SUBSTITUTE(M28,"Metric 1",O28),"Metric 2",P28),"color 1",U28),"color 2",V28),"color 3",W28),"color 4",X28),"color 5",Y28),"Level",T28),"Mediumest",R28),"Highest",S28)</f>
        <v>Max(Sum([Sales]){~+}){@cols*}</v>
      </c>
      <c r="O28" s="169" t="s">
        <v>99</v>
      </c>
      <c r="P28" s="144"/>
      <c r="Q28" s="113"/>
      <c r="R28" s="113"/>
      <c r="S28" s="195"/>
      <c r="T28" s="169" t="s">
        <v>174</v>
      </c>
      <c r="U28" s="169" t="s">
        <v>104</v>
      </c>
      <c r="V28" s="144"/>
      <c r="W28" s="113"/>
      <c r="X28" s="113"/>
      <c r="Y28" s="113"/>
      <c r="Z28" s="113"/>
      <c r="AA28" s="113"/>
      <c r="AB28" s="114"/>
    </row>
    <row r="29" spans="1:28" s="13" customFormat="1" ht="93" customHeight="1">
      <c r="A29" s="157"/>
      <c r="B29" s="177"/>
      <c r="C29" s="192"/>
      <c r="D29" s="165"/>
      <c r="E29" s="173"/>
      <c r="F29" s="165"/>
      <c r="G29" s="179"/>
      <c r="H29" s="179"/>
      <c r="I29" s="179"/>
      <c r="J29" s="179"/>
      <c r="K29" s="162"/>
      <c r="L29" s="29" t="s">
        <v>175</v>
      </c>
      <c r="M29" s="33" t="s">
        <v>176</v>
      </c>
      <c r="N29" s="31" t="str">
        <f>SUBSTITUTE(SUBSTITUTE(SUBSTITUTE(SUBSTITUTE(SUBSTITUTE(SUBSTITUTE(SUBSTITUTE(SUBSTITUTE(M29,"Metric 1",O28),"Metric 2",L28),"Metric 3",L28),"color 1",U28),"color 2",V29),"color 3",W29),"color 4",X29),"color 5",Y29)</f>
        <v>Concat("&lt;svg width='100%' height='20'&gt;&lt;rect fill='#1fb2e5' fill-opacity='",(([Sales]/[Max Sales])),"' width='",[Sales]/[Max Sales]*100,"%' height='100%' y = '0'&gt;&lt;/rect&gt;","&lt;text x='50%' y='10' text-anchor='end' alignment-baseline='middle' fill='black'&gt;", Round([Sales]/1000), "K","&lt;/text&gt;","&lt;/svg&gt;")</v>
      </c>
      <c r="O29" s="171"/>
      <c r="P29" s="146"/>
      <c r="Q29" s="117"/>
      <c r="R29" s="117"/>
      <c r="S29" s="196"/>
      <c r="T29" s="171"/>
      <c r="U29" s="171"/>
      <c r="V29" s="146"/>
      <c r="W29" s="117"/>
      <c r="X29" s="117"/>
      <c r="Y29" s="117"/>
      <c r="Z29" s="117"/>
      <c r="AA29" s="117"/>
      <c r="AB29" s="118"/>
    </row>
    <row r="30" spans="1:28" s="13" customFormat="1" ht="90" customHeight="1">
      <c r="A30" s="107">
        <v>14</v>
      </c>
      <c r="B30" s="48" t="s">
        <v>177</v>
      </c>
      <c r="C30" s="17"/>
      <c r="D30" s="18" t="s">
        <v>122</v>
      </c>
      <c r="E30" s="52" t="s">
        <v>31</v>
      </c>
      <c r="F30" s="17" t="s">
        <v>178</v>
      </c>
      <c r="G30" s="41"/>
      <c r="H30" s="41"/>
      <c r="I30" s="41"/>
      <c r="J30" s="41"/>
      <c r="K30" s="17" t="s">
        <v>179</v>
      </c>
      <c r="L30" s="17" t="s">
        <v>180</v>
      </c>
      <c r="M30" s="34" t="s">
        <v>181</v>
      </c>
      <c r="N30" s="20" t="str">
        <f>SUBSTITUTE(SUBSTITUTE(SUBSTITUTE(SUBSTITUTE(SUBSTITUTE(SUBSTITUTE(SUBSTITUTE(SUBSTITUTE(SUBSTITUTE(M30,"Metric 1",O30),"Metric 2",P30),"Metric 3",Q30),"color 1",U30),"color 2",V30),"color 3",W30),"color 4",X30),"color 5",Y30),"Level",T30)</f>
        <v>Concat("&lt;svg width='70' height='50'&gt;", "&lt;text style='font-size: 10px' x='0' y='20'&gt;", "Min: ", Round2((Min(Profit CY){~+, City+}/1000), 0), "K", "&lt;/text&gt;", "&lt;text style='font-size: 10px' x='0' y='40'&gt;", "Max: ", Round2((Max(Profit CY){~+, City+}/1000), 0), "K", "&lt;/text&gt;", "&lt;/svg&gt;")</v>
      </c>
      <c r="O30" s="21" t="s">
        <v>50</v>
      </c>
      <c r="P30" s="182"/>
      <c r="Q30" s="183"/>
      <c r="R30" s="183"/>
      <c r="S30" s="184"/>
      <c r="T30" s="21" t="s">
        <v>182</v>
      </c>
      <c r="U30" s="182"/>
      <c r="V30" s="183"/>
      <c r="W30" s="183"/>
      <c r="X30" s="183"/>
      <c r="Y30" s="183"/>
      <c r="Z30" s="183"/>
      <c r="AA30" s="183"/>
      <c r="AB30" s="201"/>
    </row>
    <row r="31" spans="1:28" s="13" customFormat="1" ht="92.25" customHeight="1">
      <c r="A31" s="104">
        <v>15</v>
      </c>
      <c r="B31" s="48" t="s">
        <v>183</v>
      </c>
      <c r="C31" s="17"/>
      <c r="D31" s="18" t="s">
        <v>184</v>
      </c>
      <c r="E31" s="52" t="s">
        <v>31</v>
      </c>
      <c r="F31" s="17" t="s">
        <v>185</v>
      </c>
      <c r="G31" s="41"/>
      <c r="H31" s="41"/>
      <c r="I31" s="41"/>
      <c r="J31" s="44" t="s">
        <v>186</v>
      </c>
      <c r="K31" s="17" t="s">
        <v>187</v>
      </c>
      <c r="L31" s="17" t="s">
        <v>183</v>
      </c>
      <c r="M31" s="34" t="s">
        <v>188</v>
      </c>
      <c r="N31" s="20" t="str">
        <f>SUBSTITUTE(SUBSTITUTE(SUBSTITUTE(SUBSTITUTE(SUBSTITUTE(SUBSTITUTE(SUBSTITUTE(SUBSTITUTE(SUBSTITUTE(M31,"Metric 1",O31),"Metric 2",P31),"Metric 3",Q31),"color 1",U31),"color 2",V31),"color 3",W31),"color 4",X31),"color 5",Y31),"Level",T31)</f>
        <v>Concat("&lt;svg width='100%' height='50' style='transform:scale(2,1) translate(0)'&gt;&lt;rect fill='#009fe3' width='50%' x='25%' y='", ((1-(Sales/Max(Sales){~+, !Shop%}))*50), "' height='", ((Sales/Max(Sales){~+, !Shop%})*50), "'&gt;&lt;/rect&gt;&lt;rect fill='#003580' width='100%' y='49' height='1'&gt;&lt;/rect&gt;", "&lt;/svg&gt;")</v>
      </c>
      <c r="O31" s="21" t="s">
        <v>99</v>
      </c>
      <c r="P31" s="182"/>
      <c r="Q31" s="183"/>
      <c r="R31" s="183"/>
      <c r="S31" s="184"/>
      <c r="T31" s="21" t="s">
        <v>189</v>
      </c>
      <c r="U31" s="21" t="s">
        <v>190</v>
      </c>
      <c r="V31" s="21" t="s">
        <v>191</v>
      </c>
      <c r="W31" s="182"/>
      <c r="X31" s="183"/>
      <c r="Y31" s="183"/>
      <c r="Z31" s="183"/>
      <c r="AA31" s="183"/>
      <c r="AB31" s="201"/>
    </row>
    <row r="32" spans="1:28" s="13" customFormat="1" ht="102.75" customHeight="1">
      <c r="A32" s="104">
        <v>16</v>
      </c>
      <c r="B32" s="48" t="s">
        <v>192</v>
      </c>
      <c r="C32" s="35"/>
      <c r="D32" s="18" t="s">
        <v>75</v>
      </c>
      <c r="E32" s="52" t="s">
        <v>31</v>
      </c>
      <c r="F32" s="18" t="s">
        <v>193</v>
      </c>
      <c r="G32" s="41"/>
      <c r="H32" s="41"/>
      <c r="I32" s="41"/>
      <c r="J32" s="42" t="s">
        <v>194</v>
      </c>
      <c r="K32" s="18" t="s">
        <v>195</v>
      </c>
      <c r="L32" s="17" t="s">
        <v>192</v>
      </c>
      <c r="M32" s="17" t="s">
        <v>196</v>
      </c>
      <c r="N32" s="20" t="str">
        <f>SUBSTITUTE(SUBSTITUTE(SUBSTITUTE(SUBSTITUTE(SUBSTITUTE(SUBSTITUTE(SUBSTITUTE(SUBSTITUTE(SUBSTITUTE(M32,"Metric 1",O32),"Metric 2",P32),"color 7",AA32),"color 1",U32),"color 2",V32),"color 3",W32),"color 4",X32),"color 5",Y32),"color 6",Z32)</f>
        <v>Concat("&lt;svg baseProfile='full' viewBox=' 0 0 24,24 ' xmlns='http://www.w3.org/2000/svg'&gt;&lt;circle transform='translate(12,12)' cx='0' cy='0' r='10' stroke='#bbb' stroke-width='0.5' fill='transparent'&gt;&lt;/circle&gt;&lt;g transform='translate(12,12)'&gt;&lt;  circle cx='0' cy='0' r='.25' fill='#bbb' &gt;&lt;/circle&gt;&lt;rect x='-0.25' y='-9.5' width='.5' height='2.8' rx='.1' ry='.1' fill='#bbb' transform='rotate(0)' /&gt;&lt;rect x='-0.25' y='-9.5' width='.5' height='2.8' rx='.1' ry='.1' fill='#bbb' transform='rotate(90)' /&gt;&lt;rect x='-0.25' y='-9.5' width='.5' height='2.8' rx='.1' ry='.1' fill='#bbb' transform='rotate(180)' /&gt;&lt;rect x='-0.25' y='-9.5' width='.5' height='2.8' rx='.1' ry='.1' fill='#bbb' transform='rotate(270)' /&gt;&lt;rect x='-0.15' y='-9.5' width='.3' height='1.6' rx='.1' ry='.1' fill='#bbb' transform='rotate(30)' /&gt;&lt;rect x='-0.15' y='-9.5' width='.3' height='1.6' rx='.1' ry='.1' fill='#bbb' transform='rotate(60)' /&gt;&lt;rect x='-0.15' y='-9.5' width='.3' height='1.6' rx='.1' ry='.1' fill='#bbb' transform='rotate(120)' /&gt;&lt;rect x='-0.15' y='-9.5' width='.3' height='1.6' rx='.1' ry='.1' fill='#bbb' transform='rotate(150)' /&gt;&lt;rect x='-0.15' y='-9.5' width='.3' height='1.6' rx='.1' ry='.1' fill='#bbb' transform='rotate(210)' /&gt;&lt;rect x='-0.15' y='-9.5' width='.3' height='1.6' rx='.1' ry='.1' fill='#bbb' transform='rotate(240)' /&gt;&lt;rect x='-0.15' y='-9.5' width='.3' height='1.6' rx='.1' ry='.1' fill='#bbb' transform='rotate(300)' /&gt;&lt;rect x='-0.15' y='-9.5' width='.3' height='1.6' rx='.1' ry='.1' fill='#bbb' transform='rotate(330)' /&gt;&lt;g id='hourhand'&gt;&lt;line x1='0' y1='-4.5' x2='0' y2='0' stroke='#555' stroke-linecap='round' stroke-width='.7' transform='rotate(", ((((Mod(Hour([City Time]), 12)/12)*360)+((Minute([City Time])/60)*30))+((Second([City Time])/60)*0.5)), ")'/&gt;&lt;/g&gt;&lt;g id='minutehand'&gt;&lt;line x1='0' y1='-6.8' x2='0' y2='0' stroke='#555' stroke-linecap='round' stroke-width='.6' transform='rotate(", (((Minute([City Time])/60)*360)+((Second([City Time])/60)*6)), ")'/&gt;&lt;/g&gt;&lt;g id='secondhand'&gt;&lt;line x1='0' y1='-7.8' x2='0' y2='0' stroke='red' stroke-linecap='round' stroke-width='.2' transform='rotate(", ((Second([City Time])/60)*360), ")'/&gt;&lt;/g&gt;&lt;/g&gt;&lt;style&gt;#hourhand, #minutehand, #secondhand {animation-name: moveHand;animation-timing-function:linear; animation-iteration-count: infinite;} #hourhand {animation-duration: 43200s;} #minutehand {animation-duration: 3600s;} #secondhand {animation-duration: 60s;} @keyframes moveHand { from { transform: rotate(0deg); } to   { transform: rotate(360deg); }}&lt;/   style&gt;&lt;/svg&gt;")</v>
      </c>
      <c r="O32" s="43" t="s">
        <v>197</v>
      </c>
      <c r="P32" s="182"/>
      <c r="Q32" s="183"/>
      <c r="R32" s="183"/>
      <c r="S32" s="183"/>
      <c r="T32" s="184"/>
      <c r="U32" s="43" t="s">
        <v>198</v>
      </c>
      <c r="V32" s="43" t="s">
        <v>199</v>
      </c>
      <c r="W32" s="43" t="s">
        <v>200</v>
      </c>
      <c r="X32" s="182"/>
      <c r="Y32" s="183"/>
      <c r="Z32" s="183"/>
      <c r="AA32" s="183"/>
      <c r="AB32" s="201"/>
    </row>
    <row r="33" spans="1:28" s="13" customFormat="1" ht="138.75" customHeight="1">
      <c r="A33" s="47">
        <v>17</v>
      </c>
      <c r="B33" s="48" t="s">
        <v>201</v>
      </c>
      <c r="C33" s="17"/>
      <c r="D33" s="18" t="s">
        <v>75</v>
      </c>
      <c r="E33" s="52" t="s">
        <v>31</v>
      </c>
      <c r="F33" s="17" t="s">
        <v>202</v>
      </c>
      <c r="G33" s="19"/>
      <c r="H33" s="19"/>
      <c r="I33" s="19"/>
      <c r="J33" s="42" t="s">
        <v>194</v>
      </c>
      <c r="K33" s="17" t="s">
        <v>203</v>
      </c>
      <c r="L33" s="17" t="s">
        <v>204</v>
      </c>
      <c r="M33" s="17" t="s">
        <v>205</v>
      </c>
      <c r="N33" s="20" t="str">
        <f>SUBSTITUTE(SUBSTITUTE(SUBSTITUTE(SUBSTITUTE(SUBSTITUTE(SUBSTITUTE(SUBSTITUTE(SUBSTITUTE(SUBSTITUTE(M33,"Metric 1",O33),"Metric 2",P33),"color 7",AA33),"color 1",U33),"color 2",V33),"color 3",W33),"color 4",X33),"color 5",Y33),"color 6",Z33)</f>
        <v>Concat("&lt;svg baseProfile='full' viewBox=' 0 0 24,24 ' xmlns='http://www.w3.org/2000/svg'&gt;&lt;circle transform='translate(12,12)' cx='0' cy='0' r='10' stroke='#bbb' stroke-width='0.5' fill='transparent'&gt;&lt;/circle&gt;&lt;g transform='translate(12,12)'&gt;&lt;  circle cx='0' cy='0' r='.25' fill='#bbb' &gt;&lt;/circle&gt;&lt;rect x='-0.25' y='-9.5' width='.5' height='2.8' rx='.1' ry='.1' fill='#bbb' transform='rotate(0)' /&gt;&lt;rect x='-0.25' y='-9.5' width='.5' height='2.8' rx='.1' ry='.1' fill='#bbb' transform='rotate(90)' /&gt;&lt;rect x='-0.25' y='-9.5' width='.5' height='2.8' rx='.1' ry='.1' fill='#bbb' transform='rotate(180)' /&gt;&lt;rect x='-0.25' y='-9.5' width='.5' height='2.8' rx='.1' ry='.1' fill='#bbb' transform='rotate(270)' /&gt;&lt;rect x='-0.15' y='-9.5' width='.3' height='1.6' rx='.1' ry='.1' fill='#bbb' transform='rotate(30)' /&gt;&lt;rect x='-0.15' y='-9.5' width='.3' height='1.6' rx='.1' ry='.1' fill='#bbb' transform='rotate(60)' /&gt;&lt;rect x='-0.15' y='-9.5' width='.3' height='1.6' rx='.1' ry='.1' fill='#bbb' transform='rotate(120)' /&gt;&lt;rect x='-0.15' y='-9.5' width='.3' height='1.6' rx='.1' ry='.1' fill='#bbb' transform='rotate(150)' /&gt;&lt;rect x='-0.15' y='-9.5' width='.3' height='1.6' rx='.1' ry='.1' fill='#bbb' transform='rotate(210)' /&gt;&lt;rect x='-0.15' y='-9.5' width='.3' height='1.6' rx='.1' ry='.1' fill='#bbb' transform='rotate(240)' /&gt;&lt;rect x='-0.15' y='-9.5' width='.3' height='1.6' rx='.1' ry='.1' fill='#bbb' transform='rotate(300)' /&gt;&lt;rect x='-0.15' y='-9.5' width='.3' height='1.6' rx='.1' ry='.1' fill='#bbb' transform='rotate(330)' /&gt;&lt;g id='hourhand'&gt;&lt;line x1='0' y1='-4.5' x2='0' y2='0' stroke='#555' stroke-linecap='round' stroke-width='.7' transform='rotate(", ((((Mod(Hour(CurrentTime()), 12)/12)*360)+((Minute(CurrentTime())/60)*30))+((Second(CurrentTime())/60)*0.5)), ")'/&gt;&lt;/g&gt;&lt;g id='minutehand'&gt;&lt;line x1='0' y1='-6.8' x2='0' y2='0' stroke='#555' stroke-linecap='round' stroke-width='.6' transform='rotate(", (((Minute(CurrentTime())/60)*360)+((Second(CurrentTime())/60)*6)), ")'/&gt;&lt;/g&gt;&lt;g id='secondhand'&gt;&lt;line x1='0' y1='-7.8' x2='0' y2='0' stroke='red' stroke-linecap='round' stroke-width='.2' transform='rotate(", ((Second(CurrentTime())/60)*360), ")'/&gt;&lt;/g&gt;&lt;/g&gt;&lt;style&gt;#hourhand, #minutehand, #secondhand {animation-name: moveHand;animation-timing-function:linear; animation-iteration-count: infinite;} #hourhand {animation-duration: 43200s;} #minutehand {animation-duration: 3600s;} #secondhand {animation-duration: 60s;} @keyframes moveHand { from { transform: rotate(0deg); } to   { transform: rotate(360deg); }}&lt;/   style&gt;&lt;/svg&gt;")</v>
      </c>
      <c r="O33" s="182"/>
      <c r="P33" s="183"/>
      <c r="Q33" s="183"/>
      <c r="R33" s="183"/>
      <c r="S33" s="183"/>
      <c r="T33" s="184"/>
      <c r="U33" s="21" t="s">
        <v>198</v>
      </c>
      <c r="V33" s="21" t="s">
        <v>199</v>
      </c>
      <c r="W33" s="21" t="s">
        <v>200</v>
      </c>
      <c r="X33" s="182"/>
      <c r="Y33" s="183"/>
      <c r="Z33" s="183"/>
      <c r="AA33" s="183"/>
      <c r="AB33" s="201"/>
    </row>
    <row r="34" spans="1:28" s="13" customFormat="1" ht="138.75" customHeight="1">
      <c r="A34" s="49">
        <v>18</v>
      </c>
      <c r="B34" s="48" t="s">
        <v>206</v>
      </c>
      <c r="C34" s="50"/>
      <c r="D34" s="51" t="s">
        <v>207</v>
      </c>
      <c r="E34" s="52" t="s">
        <v>31</v>
      </c>
      <c r="F34" s="50" t="s">
        <v>208</v>
      </c>
      <c r="G34" s="19"/>
      <c r="H34" s="19"/>
      <c r="I34" s="19"/>
      <c r="J34" s="19"/>
      <c r="K34" s="17" t="s">
        <v>209</v>
      </c>
      <c r="L34" s="17" t="s">
        <v>206</v>
      </c>
      <c r="M34" s="17" t="s">
        <v>210</v>
      </c>
      <c r="N34" s="20" t="str">
        <f>SUBSTITUTE(SUBSTITUTE(SUBSTITUTE(SUBSTITUTE(SUBSTITUTE(SUBSTITUTE(SUBSTITUTE(SUBSTITUTE(SUBSTITUTE(M34,"Metric 1",O34),"Metric 2",P34),"color 7",AA34),"color 1",U34),"color 2",V34),"color 3",W34),"color 4",X34),"color 5",Y34),"color 6",Z34)</f>
        <v>Concat("&lt;svg height='140' width='220' baseProfile='full' viewBox='0 0 11 7 ' xmlns='http://www.w3.org/2000/svg'&gt;&lt;path d='M0.5,5.5 A5,5 0 0,1 1.964466094,1.964466094  L5.5,5.5 z' fill='#bd2126' /&gt;&lt;path d='M1.964466094,1.964466094 A5,5 0 0,1 5.5,0.5 L5.5,5.5 z' fill='#f68e1e' /&gt;&lt;path d='M5.5,0.5 A5,5 0 0,1 9.035533906,1.964466094 L5.5,5.5 z' fill='#fecd0a' /&gt;&lt;path d='M9.035533906,1.964466094 A5,5 0 0,1 10.5,5.5  L5.5,5.5 z' fill='#7cbc42' /&gt;&lt;path d='M2,5.5 A3.5,3.5 0 0,1 9,5.5 L5.5,5.5 z' fill='#fff' stroke-width='0.1' stroke='#fff' /&gt;&lt;circle cx='5.5' cy='5.5' r='.25' stroke-width='1' fill='#222' /&gt;", "&lt;path transform='rotate(", ([NPS %]*180), " 5.5 5.5)' d='M6.5,5.3 L0,5.5 L6.5,5.7 z' stroke-width='1' fill='#111' /&gt;&lt;/svg&gt;")</v>
      </c>
      <c r="O34" s="57" t="s">
        <v>211</v>
      </c>
      <c r="P34" s="144"/>
      <c r="Q34" s="113"/>
      <c r="R34" s="113"/>
      <c r="S34" s="113"/>
      <c r="T34" s="113"/>
      <c r="U34" s="84" t="s">
        <v>212</v>
      </c>
      <c r="V34" s="84" t="s">
        <v>213</v>
      </c>
      <c r="W34" s="84" t="s">
        <v>214</v>
      </c>
      <c r="X34" s="84" t="s">
        <v>215</v>
      </c>
      <c r="Y34" s="84" t="s">
        <v>71</v>
      </c>
      <c r="Z34" s="84" t="s">
        <v>120</v>
      </c>
      <c r="AA34" s="84" t="s">
        <v>216</v>
      </c>
      <c r="AB34" s="94"/>
    </row>
    <row r="35" spans="1:28" s="13" customFormat="1" ht="27.75" customHeight="1">
      <c r="A35" s="140">
        <v>19</v>
      </c>
      <c r="B35" s="137" t="s">
        <v>217</v>
      </c>
      <c r="C35" s="134"/>
      <c r="D35" s="131" t="s">
        <v>218</v>
      </c>
      <c r="E35" s="128" t="s">
        <v>31</v>
      </c>
      <c r="F35" s="125" t="s">
        <v>219</v>
      </c>
      <c r="G35" s="122"/>
      <c r="H35" s="122"/>
      <c r="I35" s="122"/>
      <c r="J35" s="122"/>
      <c r="K35" s="125" t="s">
        <v>220</v>
      </c>
      <c r="L35" s="111" t="s">
        <v>221</v>
      </c>
      <c r="M35" s="112" t="s">
        <v>222</v>
      </c>
      <c r="N35" s="110" t="s">
        <v>223</v>
      </c>
      <c r="O35" s="119" t="s">
        <v>374</v>
      </c>
      <c r="P35" s="144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4"/>
    </row>
    <row r="36" spans="1:28" s="13" customFormat="1" ht="27.75" customHeight="1">
      <c r="A36" s="141"/>
      <c r="B36" s="138"/>
      <c r="C36" s="135"/>
      <c r="D36" s="132"/>
      <c r="E36" s="129"/>
      <c r="F36" s="126"/>
      <c r="G36" s="123"/>
      <c r="H36" s="123"/>
      <c r="I36" s="123"/>
      <c r="J36" s="123"/>
      <c r="K36" s="126"/>
      <c r="L36" s="111" t="s">
        <v>224</v>
      </c>
      <c r="M36" s="112" t="s">
        <v>225</v>
      </c>
      <c r="N36" s="110" t="s">
        <v>223</v>
      </c>
      <c r="O36" s="120"/>
      <c r="P36" s="14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6"/>
    </row>
    <row r="37" spans="1:28" s="13" customFormat="1" ht="20.25" customHeight="1">
      <c r="A37" s="141"/>
      <c r="B37" s="138"/>
      <c r="C37" s="135"/>
      <c r="D37" s="132"/>
      <c r="E37" s="129"/>
      <c r="F37" s="126"/>
      <c r="G37" s="123"/>
      <c r="H37" s="123"/>
      <c r="I37" s="123"/>
      <c r="J37" s="123"/>
      <c r="K37" s="126"/>
      <c r="L37" s="109" t="s">
        <v>226</v>
      </c>
      <c r="M37" s="68" t="s">
        <v>227</v>
      </c>
      <c r="N37" s="110" t="str">
        <f>SUBSTITUTE(M37,"Revenue",O35)</f>
        <v>Greatest(CC_01, CC_02, CC_03, CC_04, CC_05, CC_06, CC_07, CC_08, CC_09, CC_10, CC_11, CC_12)</v>
      </c>
      <c r="O37" s="120"/>
      <c r="P37" s="14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6"/>
    </row>
    <row r="38" spans="1:28" s="13" customFormat="1" ht="20.25" customHeight="1">
      <c r="A38" s="141"/>
      <c r="B38" s="138"/>
      <c r="C38" s="135"/>
      <c r="D38" s="132"/>
      <c r="E38" s="129"/>
      <c r="F38" s="126"/>
      <c r="G38" s="123"/>
      <c r="H38" s="123"/>
      <c r="I38" s="123"/>
      <c r="J38" s="123"/>
      <c r="K38" s="126"/>
      <c r="L38" s="109" t="s">
        <v>228</v>
      </c>
      <c r="M38" s="68" t="s">
        <v>229</v>
      </c>
      <c r="N38" s="110" t="str">
        <f>SUBSTITUTE(M38,"Bar_greatest",L37)</f>
        <v>Sum(Bar_greatest){~+, Year+}</v>
      </c>
      <c r="O38" s="120"/>
      <c r="P38" s="14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6"/>
    </row>
    <row r="39" spans="1:28" s="13" customFormat="1" ht="138.75" customHeight="1">
      <c r="A39" s="142"/>
      <c r="B39" s="139"/>
      <c r="C39" s="136"/>
      <c r="D39" s="133"/>
      <c r="E39" s="130"/>
      <c r="F39" s="127"/>
      <c r="G39" s="124"/>
      <c r="H39" s="124"/>
      <c r="I39" s="124"/>
      <c r="J39" s="124"/>
      <c r="K39" s="127"/>
      <c r="L39" s="17" t="s">
        <v>230</v>
      </c>
      <c r="M39" s="68" t="s">
        <v>231</v>
      </c>
      <c r="N39" s="110" t="str">
        <f>SUBSTITUTE(SUBSTITUTE(SUBSTITUTE(SUBSTITUTE(M39,"Revenue",O35),"Bar_greatest_year",L38),"Bar_greatest",L37),"revenue",O35)</f>
        <v>Concat("
&lt;svg width='450' height='30'&gt;
&lt;rect class='bar' x='10' width='30' y='", ToString((30-((CC_01/Bar_greatest)*30))), "' height='", ToString(((CC_01/Bar_greatest)*30)), "' style='fill:#", color_CC_01, "' &gt;&lt;title&gt;Jan $", CC_01, "&lt;/title&gt;&lt;/rect&gt;
&lt;rect class='bar' x='44' width='30' y='", ToString((30-((CC_02/Bar_greatest)*30))), "' height='", ToString(((CC_02/Bar_greatest)*30)), "' style='fill:#", color_CC_02, "' &gt;&lt;title&gt;Feb $", CC_02, "&lt;/title&gt;&lt;/rect&gt;
&lt;rect class='bar' x='78' width='30' y='", ToString((30-((CC_03/Bar_greatest)*30))), "' height='", ToString(((CC_03/Bar_greatest)*30)), "' style='fill:#", color_CC_03, "' &gt;&lt;title&gt;Mar $", CC_03, "&lt;/title&gt;&lt;/rect&gt;
&lt;rect class='bar' x='112' width='30' y='", ToString((30-((CC_04/Bar_greatest)*30))), "' height='", ToString(((CC_04/Bar_greatest)*30)), "' style='fill:#", color_CC_04, "' &gt;&lt;title&gt;Apr $", CC_04, "&lt;/title&gt;&lt;/rect&gt;
&lt;rect class='bar' x='146' width='30' y='", ToString((30-((CC_05/Bar_greatest)*30))), "' height='", ToString(((CC_05/Bar_greatest)*30)), "' style='fill:#", color_CC_05, "' &gt;&lt;title&gt;May $", CC_05, "&lt;/title&gt;&lt;/rect&gt;
&lt;rect class='bar' x='180' width='30' y='", ToString((30-((CC_06/Bar_greatest)*30))), "' height='", ToString(((CC_06/Bar_greatest)*30)), "' style='fill:#", color_CC_06, "' &gt;&lt;title&gt;Jun $", CC_06, "&lt;/title&gt;&lt;/rect&gt;
&lt;rect class='bar' x='214' width='30' y='", ToString((30-((CC_07/Bar_greatest)*30))), "' height='", ToString(((CC_07/Bar_greatest)*30)), "' style='fill:#", color_CC_07, "' &gt;&lt;title&gt;Jul $", CC_07, "&lt;/title&gt;&lt;/rect&gt;
&lt;rect class='bar' x='248' width='30' y='", ToString((30-((CC_08/Bar_greatest)*30))), "' height='", ToString(((CC_08/Bar_greatest)*30)), "' style='fill:#", color_CC_08, "' &gt;&lt;title&gt;Aug $", CC_08, "&lt;/title&gt;&lt;/rect&gt;
&lt;rect class='bar' x='282' width='30' y='", ToString((30-((CC_09/Bar_greatest)*30))), "' height='", ToString(((CC_09/Bar_greatest)*30)), "' style='fill:#", color_CC_09, "' &gt;&lt;title&gt;Sep $", CC_09, "&lt;/title&gt;&lt;/rect&gt;
&lt;rect class='bar' x='316' width='30' y='", ToString((30-((CC_10/Bar_greatest)*30))), "' height='", ToString(((CC_10/Bar_greatest)*30)), "' style='fill:#", color_CC_10, "' &gt;&lt;title&gt;Oct $", CC_10, "&lt;/title&gt;&lt;/rect&gt;
&lt;rect class='bar' x='350' width='30' y='", ToString((30-((CC_11/Bar_greatest)*30))), "' height='", ToString(((CC_11/Bar_greatest)*30)), "' style='fill:#", color_CC_11, "' &gt;&lt;title&gt;Nov $", CC_11, "&lt;/title&gt;&lt;/rect&gt;
&lt;rect class='bar' x='384' width='30' y='", ToString((30-((CC_12/Bar_greatest)*30))), "' height='", ToString(((CC_12/Bar_greatest)*30)), "' style='fill:#", color_CC_12, "' &gt;&lt;title&gt;Dec $", CC_12, "&lt;/title&gt;&lt;/rect&gt;
&lt;/svg&gt;
")</v>
      </c>
      <c r="O39" s="121"/>
      <c r="P39" s="146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8"/>
    </row>
    <row r="40" spans="1:28" s="13" customFormat="1" ht="138.75" customHeight="1">
      <c r="A40" s="49">
        <v>20</v>
      </c>
      <c r="B40" s="48" t="s">
        <v>232</v>
      </c>
      <c r="C40" s="50"/>
      <c r="D40" s="65" t="s">
        <v>107</v>
      </c>
      <c r="E40" s="81"/>
      <c r="F40" s="50" t="s">
        <v>233</v>
      </c>
      <c r="G40" s="19"/>
      <c r="H40" s="19"/>
      <c r="I40" s="19"/>
      <c r="J40" s="19"/>
      <c r="K40" s="17" t="s">
        <v>234</v>
      </c>
      <c r="L40" s="17" t="s">
        <v>235</v>
      </c>
      <c r="M40" s="68" t="s">
        <v>236</v>
      </c>
      <c r="N40" s="70" t="s">
        <v>237</v>
      </c>
      <c r="O40" s="66"/>
      <c r="P40" s="143"/>
      <c r="Q40" s="143"/>
      <c r="R40" s="143"/>
      <c r="S40" s="143"/>
      <c r="T40" s="143"/>
      <c r="U40" s="83"/>
      <c r="V40" s="83"/>
      <c r="W40" s="83"/>
      <c r="X40" s="83"/>
      <c r="Y40" s="83"/>
      <c r="Z40" s="83"/>
      <c r="AA40" s="83"/>
      <c r="AB40" s="67"/>
    </row>
    <row r="41" spans="1:28" s="13" customFormat="1" ht="15" customHeight="1">
      <c r="A41" s="140">
        <v>21</v>
      </c>
      <c r="B41" s="137" t="s">
        <v>238</v>
      </c>
      <c r="C41" s="134"/>
      <c r="D41" s="131" t="s">
        <v>239</v>
      </c>
      <c r="E41" s="128"/>
      <c r="F41" s="131" t="s">
        <v>240</v>
      </c>
      <c r="G41" s="122"/>
      <c r="H41" s="122"/>
      <c r="I41" s="122"/>
      <c r="J41" s="122"/>
      <c r="K41" s="147" t="s">
        <v>241</v>
      </c>
      <c r="L41" s="71" t="s">
        <v>242</v>
      </c>
      <c r="M41" s="72" t="s">
        <v>243</v>
      </c>
      <c r="N41" s="76" t="str">
        <f t="shared" ref="N41:N48" si="0">SUBSTITUTE(SUBSTITUTE(SUBSTITUTE(M41,"Metric 1",$O$41),"Metric 2",$P$41),"Metric 3",$Q$41)</f>
        <v>(((((Sum&lt;UseLookupForAttributes=False&gt;(Case((Company@ID=1), [Successful Attempts], 0)){~+}/Sum&lt;UseLookupForAttributes=False&gt;(Case((Company@ID=1), Attempts, 0)){~+})*2)*2)*Asin(1))*3)/4</v>
      </c>
      <c r="O41" s="149" t="s">
        <v>244</v>
      </c>
      <c r="P41" s="149" t="s">
        <v>245</v>
      </c>
      <c r="Q41" s="152" t="s">
        <v>246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</row>
    <row r="42" spans="1:28" s="13" customFormat="1" ht="15" customHeight="1">
      <c r="A42" s="141"/>
      <c r="B42" s="138"/>
      <c r="C42" s="135"/>
      <c r="D42" s="132"/>
      <c r="E42" s="129"/>
      <c r="F42" s="132"/>
      <c r="G42" s="123"/>
      <c r="H42" s="123"/>
      <c r="I42" s="123"/>
      <c r="J42" s="123"/>
      <c r="K42" s="148"/>
      <c r="L42" s="63" t="s">
        <v>247</v>
      </c>
      <c r="M42" s="75" t="s">
        <v>248</v>
      </c>
      <c r="N42" s="74" t="str">
        <f t="shared" si="0"/>
        <v>(((((Sum&lt;UseLookupForAttributes=False&gt;(Case((Company@ID=2), [Successful Attempts], 0)){~+}/Sum&lt;UseLookupForAttributes=False&gt;(Case((Company@ID=2), Attempts, 0)){~+})*2)*2)*Asin(1))*3)/4</v>
      </c>
      <c r="O42" s="150"/>
      <c r="P42" s="150"/>
      <c r="Q42" s="153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</row>
    <row r="43" spans="1:28" s="13" customFormat="1" ht="15" customHeight="1">
      <c r="A43" s="141"/>
      <c r="B43" s="138"/>
      <c r="C43" s="135"/>
      <c r="D43" s="132"/>
      <c r="E43" s="129"/>
      <c r="F43" s="132"/>
      <c r="G43" s="123"/>
      <c r="H43" s="123"/>
      <c r="I43" s="123"/>
      <c r="J43" s="123"/>
      <c r="K43" s="148"/>
      <c r="L43" s="71" t="s">
        <v>249</v>
      </c>
      <c r="M43" s="75" t="s">
        <v>250</v>
      </c>
      <c r="N43" s="74" t="str">
        <f t="shared" si="0"/>
        <v>(((((Sum&lt;UseLookupForAttributes=False&gt;(Case((Company@ID=3), [Successful Attempts], 0)){~+}/Sum&lt;UseLookupForAttributes=False&gt;(Case((Company@ID=3), Attempts, 0)){~+})*2)*2)*Asin(1))*3)/4</v>
      </c>
      <c r="O43" s="150"/>
      <c r="P43" s="150"/>
      <c r="Q43" s="153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</row>
    <row r="44" spans="1:28" s="13" customFormat="1" ht="15" customHeight="1">
      <c r="A44" s="141"/>
      <c r="B44" s="138"/>
      <c r="C44" s="135"/>
      <c r="D44" s="132"/>
      <c r="E44" s="129"/>
      <c r="F44" s="132"/>
      <c r="G44" s="123"/>
      <c r="H44" s="123"/>
      <c r="I44" s="123"/>
      <c r="J44" s="123"/>
      <c r="K44" s="148"/>
      <c r="L44" s="63" t="s">
        <v>251</v>
      </c>
      <c r="M44" s="75" t="s">
        <v>252</v>
      </c>
      <c r="N44" s="74" t="str">
        <f t="shared" si="0"/>
        <v>(((((Sum&lt;UseLookupForAttributes=False&gt;(Case((Company@ID=4), [Successful Attempts], 0)){~+}/Sum&lt;UseLookupForAttributes=False&gt;(Case((Company@ID=4), Attempts, 0)){~+})*2)*2)*Asin(1))*3)/4</v>
      </c>
      <c r="O44" s="150"/>
      <c r="P44" s="150"/>
      <c r="Q44" s="153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</row>
    <row r="45" spans="1:28" s="13" customFormat="1" ht="15" customHeight="1">
      <c r="A45" s="141"/>
      <c r="B45" s="138"/>
      <c r="C45" s="135"/>
      <c r="D45" s="132"/>
      <c r="E45" s="129"/>
      <c r="F45" s="132"/>
      <c r="G45" s="123"/>
      <c r="H45" s="123"/>
      <c r="I45" s="123"/>
      <c r="J45" s="123"/>
      <c r="K45" s="148"/>
      <c r="L45" s="63" t="s">
        <v>253</v>
      </c>
      <c r="M45" s="73" t="s">
        <v>254</v>
      </c>
      <c r="N45" s="74" t="str">
        <f t="shared" si="0"/>
        <v>Concat(Max&lt;UseLookupForAttributes=False&gt;(Case((Company@ID=1), Company@DESC, "")){~+}, ": ", Sum&lt;UseLookupForAttributes=False&gt;(Case((Company@ID=1), [Successful Attempts], 0)){~+}, " of ", Sum&lt;UseLookupForAttributes=False&gt;(Case((Company@ID=1), Attempts, 0)){~+})</v>
      </c>
      <c r="O45" s="150"/>
      <c r="P45" s="150"/>
      <c r="Q45" s="153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</row>
    <row r="46" spans="1:28" s="13" customFormat="1" ht="15" customHeight="1">
      <c r="A46" s="141"/>
      <c r="B46" s="138"/>
      <c r="C46" s="135"/>
      <c r="D46" s="132"/>
      <c r="E46" s="129"/>
      <c r="F46" s="132"/>
      <c r="G46" s="123"/>
      <c r="H46" s="123"/>
      <c r="I46" s="123"/>
      <c r="J46" s="123"/>
      <c r="K46" s="148"/>
      <c r="L46" s="63" t="s">
        <v>255</v>
      </c>
      <c r="M46" s="73" t="s">
        <v>256</v>
      </c>
      <c r="N46" s="74" t="str">
        <f t="shared" si="0"/>
        <v>Concat(Max&lt;UseLookupForAttributes=False&gt;(Case((Company@ID=2), Company@DESC, "")){~+}, ": ", Sum&lt;UseLookupForAttributes=False&gt;(Case((Company@ID=2), [Successful Attempts], 0)){~+}, " of ", Sum&lt;UseLookupForAttributes=False&gt;(Case((Company@ID=2), Attempts, 0)){~+})</v>
      </c>
      <c r="O46" s="150"/>
      <c r="P46" s="150"/>
      <c r="Q46" s="153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</row>
    <row r="47" spans="1:28" s="13" customFormat="1" ht="15" customHeight="1">
      <c r="A47" s="141"/>
      <c r="B47" s="138"/>
      <c r="C47" s="135"/>
      <c r="D47" s="132"/>
      <c r="E47" s="129"/>
      <c r="F47" s="132"/>
      <c r="G47" s="123"/>
      <c r="H47" s="123"/>
      <c r="I47" s="123"/>
      <c r="J47" s="123"/>
      <c r="K47" s="148"/>
      <c r="L47" s="63" t="s">
        <v>257</v>
      </c>
      <c r="M47" s="73" t="s">
        <v>258</v>
      </c>
      <c r="N47" s="74" t="str">
        <f t="shared" si="0"/>
        <v>Concat(Max&lt;UseLookupForAttributes=False&gt;(Case((Company@ID=3), Company@DESC, "")){~+}, ": ", Sum&lt;UseLookupForAttributes=False&gt;(Case((Company@ID=3), [Successful Attempts], 0)){~+}, " of ", Sum&lt;UseLookupForAttributes=False&gt;(Case((Company@ID=3), Attempts, 0)){~+})</v>
      </c>
      <c r="O47" s="150"/>
      <c r="P47" s="150"/>
      <c r="Q47" s="153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</row>
    <row r="48" spans="1:28" s="13" customFormat="1" ht="15" customHeight="1">
      <c r="A48" s="141"/>
      <c r="B48" s="138"/>
      <c r="C48" s="135"/>
      <c r="D48" s="132"/>
      <c r="E48" s="129"/>
      <c r="F48" s="132"/>
      <c r="G48" s="123"/>
      <c r="H48" s="123"/>
      <c r="I48" s="123"/>
      <c r="J48" s="123"/>
      <c r="K48" s="148"/>
      <c r="L48" s="63" t="s">
        <v>259</v>
      </c>
      <c r="M48" s="73" t="s">
        <v>260</v>
      </c>
      <c r="N48" s="74" t="str">
        <f t="shared" si="0"/>
        <v>Concat(Max&lt;UseLookupForAttributes=False&gt;(Case((Company@ID=4), Company@DESC, "")){~+}, ": ", Sum&lt;UseLookupForAttributes=False&gt;(Case((Company@ID=4), [Successful Attempts], 0)){~+}, " of ", Sum&lt;UseLookupForAttributes=False&gt;(Case((Company@ID=4), Attempts, 0)){~+})</v>
      </c>
      <c r="O48" s="150"/>
      <c r="P48" s="150"/>
      <c r="Q48" s="153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</row>
    <row r="49" spans="1:28" s="13" customFormat="1" ht="174.75" customHeight="1">
      <c r="A49" s="142"/>
      <c r="B49" s="139"/>
      <c r="C49" s="135"/>
      <c r="D49" s="132"/>
      <c r="E49" s="129"/>
      <c r="F49" s="132"/>
      <c r="G49" s="123"/>
      <c r="H49" s="123"/>
      <c r="I49" s="123"/>
      <c r="J49" s="123"/>
      <c r="K49" s="148"/>
      <c r="L49" s="79" t="s">
        <v>261</v>
      </c>
      <c r="M49" s="69" t="s">
        <v>262</v>
      </c>
      <c r="N49" s="80" t="str">
        <f>SUBSTITUTE(SUBSTITUTE(SUBSTITUTE(SUBSTITUTE(SUBSTITUTE(SUBSTITUTE(SUBSTITUTE(SUBSTITUTE(M49,"Gamma_1",L41),"Gamma_2",L42),"Gamma_3",L43),"Gamma_4",L44),"Label_1",L45),"Label_2",L46),"Label_3",L47),"Label_4",L48)</f>
        <v>Concat("&lt;svg height='400' width='400' xmlns='http://www.w3.org/2000/svg'&gt;&lt;g transform='translate(200,200)'&gt;&lt;path d='M0,-158 A158,158 0 1 1 -158,0 ' fill='transparent' stroke-width='20' stroke='#efefef' /&gt;&lt;path d='M0,-158 A158,158 0 ", Case((Gamma_1&gt;(2*Asin(1))), 1, 0), " 1 ", (158*Sin(Gamma_1)), ",", (-158*Cos(Gamma_1)), " ' fill='transparent' stroke-width='20' stroke='#2096BA' /&gt;&lt;path d='M0,-130 A130,130 0 1 1 -130,0' fill='transparent' stroke-width='20' stroke='#efefef' /&gt;&lt;path d='M0,-130 A130,130 0 ", Case((Gamma_2&gt;(2*Asin(1))), 1, 0), " 1 ", (130*Sin(Gamma_2)), ",", (-130*Cos(Gamma_2)), " ' fill='transparent' stroke-width='20' stroke='#E7B183' /&gt;&lt;path d='M0,-102 A102,102 0 1 1 -102,0 ' fill='transparent' stroke-width='20' stroke='#efefef' /&gt;&lt;path d='M0,-102 A102,102 0 ", Case((Gamma_3&gt;(2*Asin(1))), 1, 0), " 1 ", (102*Sin(Gamma_3)), ",", (-102*Cos(Gamma_3)), " ' fill='transparent' stroke-width='20' stroke='#C5919D' /&gt;&lt;path d='M0,-74 A74,74 0 1 1 -74,0 ' fill='transparent' stroke-width='20' stroke='#efefef' /&gt;&lt;path d='M0,-74 A74,74 0 ", Case((Gamma_4&gt;(2*Asin(1))), 1, 0), " 1 ", (74*Sin(Gamma_4)), ",", (-74*Cos(Gamma_4)), " ' fill='transparent' stroke-width='20' stroke='#DF6E84' /&gt;&lt;/g&gt;&lt;g transform='translate(0,1)'&gt;&lt;text x='190' y='44' font-size='14' dominant-baseline='middle' text-anchor='end'&gt;", Label_1, "&lt;/text&gt;&lt;text x='190' y='72' font-size='14' dominant-baseline='middle' text-anchor='end'&gt;", Label_2, "&lt;/text&gt;&lt;text x='190' y='100' font-size='14' dominant-baseline='middle' text-anchor='end'&gt;", Label_3, "&lt;/text&gt;&lt;text x='190' y='128' font-size='14' dominant-baseline='middle' text-anchor='end'&gt;", Label_4, "&lt;/text&gt;&lt;/g&gt;&lt;/svg&gt;")</v>
      </c>
      <c r="O49" s="151"/>
      <c r="P49" s="151"/>
      <c r="Q49" s="154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</row>
    <row r="50" spans="1:28" s="13" customFormat="1" ht="174.75" customHeight="1">
      <c r="A50" s="49">
        <v>22</v>
      </c>
      <c r="B50" s="77" t="s">
        <v>263</v>
      </c>
      <c r="C50" s="88"/>
      <c r="D50" s="88" t="s">
        <v>75</v>
      </c>
      <c r="E50" s="106"/>
      <c r="F50" s="88" t="s">
        <v>264</v>
      </c>
      <c r="G50" s="86"/>
      <c r="H50" s="86"/>
      <c r="I50" s="86"/>
      <c r="J50" s="86"/>
      <c r="K50" s="87" t="s">
        <v>265</v>
      </c>
      <c r="L50" s="11" t="s">
        <v>266</v>
      </c>
      <c r="M50" s="78" t="s">
        <v>267</v>
      </c>
      <c r="N50" s="12" t="str">
        <f>SUBSTITUTE(SUBSTITUTE(SUBSTITUTE(SUBSTITUTE(SUBSTITUTE(M50,"Metric 1",O50),"Color 1",U50),"Color 2",V50),"Color 3",W50),"Color 4",X50)</f>
        <v>Concat("&lt;svg width='220' height='130' baseProfile='full' viewBox='0 0 440 240 ' xmlns='http://www.w3.org/2000/svg'&gt;&lt;g transform='translate(220,220) rotate(-90 0 0) '&gt;&lt;path d='M0,-200 A200,200 0 0,1 0,200' fill='transparent' stroke-width='40' stroke='#cccccc' /&gt;&lt;path d='M0,-200 A200,200 0 0,1 ", (200*Sin(((Least(Efficiency, 1)*2)*Asin(1)))), ",", (-200*Cos(((Least(Efficiency, 1)*2)*Asin(1)))), "' fill='transparent' stroke-width='40' stroke='", Case((Efficiency&lt;0.35), "#F1433F", (Efficiency&lt;0.55), "#F4E453", (Efficiency&lt;1), "#0093CA", "#50B848"), "' /&gt;", "&lt;/g&gt;&lt;text x='220' y='210' dominant-baseline='baseline' font-size='110' text-anchor='middle'&gt;", ToString&lt;Pattern="0%;(0%)"&gt;(Efficiency), "&lt;/text&gt;&lt;/svg&gt;")</v>
      </c>
      <c r="O50" s="102" t="s">
        <v>268</v>
      </c>
      <c r="P50" s="92"/>
      <c r="Q50" s="92"/>
      <c r="R50" s="92"/>
      <c r="S50" s="92"/>
      <c r="T50" s="92"/>
      <c r="U50" s="102" t="s">
        <v>269</v>
      </c>
      <c r="V50" s="102" t="s">
        <v>270</v>
      </c>
      <c r="W50" s="102" t="s">
        <v>271</v>
      </c>
      <c r="X50" s="102" t="s">
        <v>272</v>
      </c>
      <c r="Y50" s="92"/>
      <c r="Z50" s="92"/>
      <c r="AA50" s="92"/>
      <c r="AB50" s="92"/>
    </row>
    <row r="51" spans="1:28" s="13" customFormat="1" ht="21.75" customHeight="1">
      <c r="A51" s="197" t="s">
        <v>273</v>
      </c>
      <c r="B51" s="198"/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8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200"/>
    </row>
    <row r="52" spans="1:28" s="13" customFormat="1" ht="129.75" customHeight="1">
      <c r="A52" s="49">
        <v>23</v>
      </c>
      <c r="B52" s="48" t="s">
        <v>274</v>
      </c>
      <c r="C52" s="17"/>
      <c r="D52" s="18" t="s">
        <v>275</v>
      </c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40"/>
    </row>
    <row r="55" spans="1:28">
      <c r="M55" s="2"/>
    </row>
  </sheetData>
  <mergeCells count="221">
    <mergeCell ref="C26:C27"/>
    <mergeCell ref="D26:D27"/>
    <mergeCell ref="T26:T27"/>
    <mergeCell ref="B26:B27"/>
    <mergeCell ref="A21:A22"/>
    <mergeCell ref="B21:B22"/>
    <mergeCell ref="C21:C22"/>
    <mergeCell ref="D21:D22"/>
    <mergeCell ref="E21:E22"/>
    <mergeCell ref="F21:F22"/>
    <mergeCell ref="G21:G25"/>
    <mergeCell ref="H21:H25"/>
    <mergeCell ref="I21:I25"/>
    <mergeCell ref="B23:B24"/>
    <mergeCell ref="C23:C24"/>
    <mergeCell ref="D23:D24"/>
    <mergeCell ref="E23:E24"/>
    <mergeCell ref="F23:F24"/>
    <mergeCell ref="P18:P20"/>
    <mergeCell ref="B13:B14"/>
    <mergeCell ref="O13:O14"/>
    <mergeCell ref="K26:K27"/>
    <mergeCell ref="C13:C14"/>
    <mergeCell ref="D13:D14"/>
    <mergeCell ref="E13:E14"/>
    <mergeCell ref="I13:I14"/>
    <mergeCell ref="I18:I20"/>
    <mergeCell ref="I26:I27"/>
    <mergeCell ref="J13:J14"/>
    <mergeCell ref="K13:K14"/>
    <mergeCell ref="F18:F20"/>
    <mergeCell ref="G18:G20"/>
    <mergeCell ref="H18:H20"/>
    <mergeCell ref="B18:B20"/>
    <mergeCell ref="C18:C20"/>
    <mergeCell ref="D18:D20"/>
    <mergeCell ref="E18:E20"/>
    <mergeCell ref="S18:T20"/>
    <mergeCell ref="J21:J25"/>
    <mergeCell ref="K21:K22"/>
    <mergeCell ref="O21:O22"/>
    <mergeCell ref="P21:P22"/>
    <mergeCell ref="Q21:Q22"/>
    <mergeCell ref="R13:R14"/>
    <mergeCell ref="I3:I6"/>
    <mergeCell ref="G3:G6"/>
    <mergeCell ref="H3:H6"/>
    <mergeCell ref="G7:G10"/>
    <mergeCell ref="H7:H10"/>
    <mergeCell ref="I7:I10"/>
    <mergeCell ref="K23:K24"/>
    <mergeCell ref="R21:R22"/>
    <mergeCell ref="S21:S22"/>
    <mergeCell ref="T21:T22"/>
    <mergeCell ref="Q18:Q20"/>
    <mergeCell ref="J18:J20"/>
    <mergeCell ref="O18:O20"/>
    <mergeCell ref="O1:AB1"/>
    <mergeCell ref="P13:P14"/>
    <mergeCell ref="U13:U14"/>
    <mergeCell ref="V13:V14"/>
    <mergeCell ref="AA11:AA12"/>
    <mergeCell ref="X11:X12"/>
    <mergeCell ref="Y11:Y12"/>
    <mergeCell ref="X13:X14"/>
    <mergeCell ref="Y13:Y14"/>
    <mergeCell ref="W13:W14"/>
    <mergeCell ref="V28:AB29"/>
    <mergeCell ref="Z15:AB15"/>
    <mergeCell ref="Z18:AB20"/>
    <mergeCell ref="U18:U20"/>
    <mergeCell ref="V18:V20"/>
    <mergeCell ref="X18:X20"/>
    <mergeCell ref="W18:W20"/>
    <mergeCell ref="Y18:Y20"/>
    <mergeCell ref="U26:U27"/>
    <mergeCell ref="U28:U29"/>
    <mergeCell ref="V26:AB27"/>
    <mergeCell ref="AA21:AA22"/>
    <mergeCell ref="AB21:AB22"/>
    <mergeCell ref="U21:U22"/>
    <mergeCell ref="V21:V22"/>
    <mergeCell ref="W21:W22"/>
    <mergeCell ref="Y21:Y22"/>
    <mergeCell ref="X21:X22"/>
    <mergeCell ref="Z21:Z22"/>
    <mergeCell ref="A13:A14"/>
    <mergeCell ref="A18:A20"/>
    <mergeCell ref="A26:A27"/>
    <mergeCell ref="A28:A29"/>
    <mergeCell ref="A51:AB51"/>
    <mergeCell ref="S17:T17"/>
    <mergeCell ref="Z17:AB17"/>
    <mergeCell ref="AB13:AB14"/>
    <mergeCell ref="P24:T24"/>
    <mergeCell ref="V24:AB24"/>
    <mergeCell ref="P32:T32"/>
    <mergeCell ref="X32:AB32"/>
    <mergeCell ref="O33:T33"/>
    <mergeCell ref="X33:AB33"/>
    <mergeCell ref="Z13:Z14"/>
    <mergeCell ref="AA13:AA14"/>
    <mergeCell ref="F13:F14"/>
    <mergeCell ref="P34:T34"/>
    <mergeCell ref="A23:A24"/>
    <mergeCell ref="W31:AB31"/>
    <mergeCell ref="P25:AB25"/>
    <mergeCell ref="G26:G27"/>
    <mergeCell ref="U30:AB30"/>
    <mergeCell ref="P31:S31"/>
    <mergeCell ref="H28:H29"/>
    <mergeCell ref="E26:E27"/>
    <mergeCell ref="F26:F27"/>
    <mergeCell ref="P30:S30"/>
    <mergeCell ref="I28:I29"/>
    <mergeCell ref="K28:K29"/>
    <mergeCell ref="P28:S29"/>
    <mergeCell ref="J28:J29"/>
    <mergeCell ref="O28:O29"/>
    <mergeCell ref="F28:F29"/>
    <mergeCell ref="O26:O27"/>
    <mergeCell ref="B28:B29"/>
    <mergeCell ref="E28:E29"/>
    <mergeCell ref="G28:G29"/>
    <mergeCell ref="P3:P6"/>
    <mergeCell ref="U3:U6"/>
    <mergeCell ref="V3:V6"/>
    <mergeCell ref="J3:J6"/>
    <mergeCell ref="Q3:Q6"/>
    <mergeCell ref="R3:R6"/>
    <mergeCell ref="G11:G12"/>
    <mergeCell ref="H11:H12"/>
    <mergeCell ref="I11:I12"/>
    <mergeCell ref="R15:T15"/>
    <mergeCell ref="G13:G14"/>
    <mergeCell ref="H13:H14"/>
    <mergeCell ref="R18:R20"/>
    <mergeCell ref="T28:T29"/>
    <mergeCell ref="K18:K20"/>
    <mergeCell ref="Q13:Q14"/>
    <mergeCell ref="C28:C29"/>
    <mergeCell ref="D28:D29"/>
    <mergeCell ref="J26:J27"/>
    <mergeCell ref="H26:H27"/>
    <mergeCell ref="P26:S27"/>
    <mergeCell ref="A7:A10"/>
    <mergeCell ref="B7:B10"/>
    <mergeCell ref="C7:C10"/>
    <mergeCell ref="D7:D10"/>
    <mergeCell ref="E7:E10"/>
    <mergeCell ref="F7:F10"/>
    <mergeCell ref="K7:K10"/>
    <mergeCell ref="U7:U10"/>
    <mergeCell ref="O7:O10"/>
    <mergeCell ref="P7:P10"/>
    <mergeCell ref="A3:A6"/>
    <mergeCell ref="B3:B6"/>
    <mergeCell ref="C3:C6"/>
    <mergeCell ref="D3:D6"/>
    <mergeCell ref="E3:E6"/>
    <mergeCell ref="F3:F6"/>
    <mergeCell ref="K3:K6"/>
    <mergeCell ref="O3:O6"/>
    <mergeCell ref="Z11:Z12"/>
    <mergeCell ref="J11:J12"/>
    <mergeCell ref="B11:B12"/>
    <mergeCell ref="C11:C12"/>
    <mergeCell ref="D11:D12"/>
    <mergeCell ref="E11:E12"/>
    <mergeCell ref="F11:F12"/>
    <mergeCell ref="A11:A12"/>
    <mergeCell ref="K11:K12"/>
    <mergeCell ref="O11:O12"/>
    <mergeCell ref="P11:P12"/>
    <mergeCell ref="Q11:Q12"/>
    <mergeCell ref="R11:R12"/>
    <mergeCell ref="U11:U12"/>
    <mergeCell ref="V11:V12"/>
    <mergeCell ref="W11:W12"/>
    <mergeCell ref="Y41:Y49"/>
    <mergeCell ref="Z41:Z49"/>
    <mergeCell ref="AA41:AA49"/>
    <mergeCell ref="AB41:AB49"/>
    <mergeCell ref="J41:J49"/>
    <mergeCell ref="K41:K49"/>
    <mergeCell ref="O41:O49"/>
    <mergeCell ref="P41:P49"/>
    <mergeCell ref="Q41:Q49"/>
    <mergeCell ref="R41:R49"/>
    <mergeCell ref="S41:S49"/>
    <mergeCell ref="T41:T49"/>
    <mergeCell ref="U41:U49"/>
    <mergeCell ref="B35:B39"/>
    <mergeCell ref="A35:A39"/>
    <mergeCell ref="V41:V49"/>
    <mergeCell ref="W41:W49"/>
    <mergeCell ref="X41:X49"/>
    <mergeCell ref="A41:A49"/>
    <mergeCell ref="B41:B49"/>
    <mergeCell ref="C41:C49"/>
    <mergeCell ref="D41:D49"/>
    <mergeCell ref="E41:E49"/>
    <mergeCell ref="F41:F49"/>
    <mergeCell ref="G41:G49"/>
    <mergeCell ref="H41:H49"/>
    <mergeCell ref="I41:I49"/>
    <mergeCell ref="P40:T40"/>
    <mergeCell ref="J35:J39"/>
    <mergeCell ref="K35:K39"/>
    <mergeCell ref="P35:T39"/>
    <mergeCell ref="U35:U39"/>
    <mergeCell ref="V35:V39"/>
    <mergeCell ref="W35:AB39"/>
    <mergeCell ref="O35:O39"/>
    <mergeCell ref="G35:G39"/>
    <mergeCell ref="H35:H39"/>
    <mergeCell ref="I35:I39"/>
    <mergeCell ref="F35:F39"/>
    <mergeCell ref="E35:E39"/>
    <mergeCell ref="D35:D39"/>
    <mergeCell ref="C35:C39"/>
  </mergeCells>
  <hyperlinks>
    <hyperlink ref="E25" r:id="rId1" xr:uid="{317F61A0-5632-4E6D-A8F3-1A4BC5DCAEEE}"/>
    <hyperlink ref="E28" r:id="rId2" xr:uid="{4433FC6C-FB4F-4BD9-B15E-D122099DABE3}"/>
    <hyperlink ref="E30" r:id="rId3" xr:uid="{2071B6E8-75FD-4647-94AB-673BED2A3644}"/>
    <hyperlink ref="E33" r:id="rId4" xr:uid="{176A95AB-4A77-4388-A0EF-885E2B34BDB6}"/>
    <hyperlink ref="E32" r:id="rId5" xr:uid="{A9A5D6D3-302A-44F1-95CC-E2D411AB8A69}"/>
    <hyperlink ref="E31" r:id="rId6" xr:uid="{30C79788-5B59-42D5-B0A9-70FF815A8AFF}"/>
    <hyperlink ref="E17" r:id="rId7" xr:uid="{16537FC7-4FE1-475C-A273-25D6CAF00E66}"/>
    <hyperlink ref="E15" r:id="rId8" xr:uid="{38709CB3-B31B-45FE-BC6F-49E1BAA7E001}"/>
    <hyperlink ref="E13" r:id="rId9" xr:uid="{3DA9F496-2F9C-40D6-8F27-CAE55ACC4CB5}"/>
    <hyperlink ref="E26" r:id="rId10" xr:uid="{A2A7A03B-650C-40F7-BBE6-B887A9D172C0}"/>
    <hyperlink ref="E18" r:id="rId11" xr:uid="{B19695FF-9693-4ED7-AFCD-5177559A0D05}"/>
    <hyperlink ref="E23" r:id="rId12" xr:uid="{63C7B3FA-8ABE-4BEF-9DB4-09FA13703DE5}"/>
    <hyperlink ref="E13:E14" r:id="rId13" display="Here" xr:uid="{686F12E1-3051-403C-883C-CFF31D9CD0BD}"/>
    <hyperlink ref="E18:E20" r:id="rId14" display="Here" xr:uid="{64010BE8-BB02-45A4-84E3-930BCBA7DED9}"/>
    <hyperlink ref="E23:E24" r:id="rId15" display="Here" xr:uid="{2A3F6388-35F6-4175-9736-0CB30EB12620}"/>
    <hyperlink ref="E26:E27" r:id="rId16" display="Here" xr:uid="{BF9EDAD9-2108-48CF-A449-4B1320F14BBE}"/>
    <hyperlink ref="E28:E29" r:id="rId17" display="Here" xr:uid="{98B587DC-5F79-44E0-98E6-4101636545D2}"/>
    <hyperlink ref="E34" r:id="rId18" xr:uid="{91BDE035-0FEB-4A38-A8E1-4AF92355188A}"/>
    <hyperlink ref="E3:E6" r:id="rId19" display="Here" xr:uid="{3FD0FC2F-CA98-4CD0-A1F9-52DE09546971}"/>
    <hyperlink ref="E7" r:id="rId20" xr:uid="{D60BAFCB-4008-46F2-ACC5-483370E40E49}"/>
    <hyperlink ref="E7:E10" r:id="rId21" display="Here" xr:uid="{5CBE12F8-39DE-4A93-9EE2-A1277312C874}"/>
    <hyperlink ref="E11" r:id="rId22" xr:uid="{87EF79ED-4319-451F-BBD5-2E124C2E680C}"/>
    <hyperlink ref="E11:E12" r:id="rId23" display="Here" xr:uid="{5C5A743C-D98A-45B3-8943-A1B159FC7EFD}"/>
    <hyperlink ref="E35" r:id="rId24" xr:uid="{2C1261FE-2E13-485B-8D75-11EAEE692A01}"/>
  </hyperlinks>
  <pageMargins left="0.7" right="0.7" top="0.75" bottom="0.75" header="0.3" footer="0.3"/>
  <drawing r:id="rId2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40F6C-C2C7-4255-9FC9-23FFFC60428E}">
  <dimension ref="A1:L28"/>
  <sheetViews>
    <sheetView workbookViewId="0">
      <selection activeCell="I29" sqref="I29"/>
    </sheetView>
  </sheetViews>
  <sheetFormatPr defaultColWidth="8.88671875" defaultRowHeight="14.4"/>
  <cols>
    <col min="2" max="2" width="13.44140625" bestFit="1" customWidth="1"/>
    <col min="9" max="9" width="118.88671875" customWidth="1"/>
    <col min="11" max="11" width="20.44140625" bestFit="1" customWidth="1"/>
  </cols>
  <sheetData>
    <row r="1" spans="1:12">
      <c r="A1" s="56" t="s">
        <v>276</v>
      </c>
      <c r="B1" s="56" t="s">
        <v>277</v>
      </c>
      <c r="C1" s="56" t="s">
        <v>278</v>
      </c>
      <c r="E1" s="56" t="s">
        <v>279</v>
      </c>
      <c r="F1" s="55"/>
      <c r="G1" s="55"/>
      <c r="J1" s="56" t="s">
        <v>280</v>
      </c>
    </row>
    <row r="2" spans="1:12">
      <c r="A2">
        <v>1</v>
      </c>
      <c r="B2" s="53" t="s">
        <v>281</v>
      </c>
      <c r="C2" s="53" t="s">
        <v>282</v>
      </c>
      <c r="E2" s="53" t="s">
        <v>283</v>
      </c>
      <c r="K2" t="s">
        <v>284</v>
      </c>
      <c r="L2" s="53" t="s">
        <v>285</v>
      </c>
    </row>
    <row r="3" spans="1:12">
      <c r="A3">
        <v>2</v>
      </c>
      <c r="B3" s="53" t="s">
        <v>286</v>
      </c>
      <c r="C3" s="53" t="s">
        <v>287</v>
      </c>
      <c r="F3" s="218" t="s">
        <v>288</v>
      </c>
      <c r="G3" s="218"/>
      <c r="H3" s="218"/>
      <c r="I3" s="218"/>
      <c r="K3" t="s">
        <v>289</v>
      </c>
      <c r="L3" s="53" t="b">
        <v>1</v>
      </c>
    </row>
    <row r="4" spans="1:12">
      <c r="A4">
        <v>3</v>
      </c>
      <c r="B4" s="53" t="s">
        <v>290</v>
      </c>
      <c r="C4" s="53" t="s">
        <v>291</v>
      </c>
      <c r="F4" s="108"/>
      <c r="G4" s="108"/>
      <c r="H4" s="108"/>
      <c r="I4" s="108"/>
    </row>
    <row r="5" spans="1:12">
      <c r="A5">
        <v>4</v>
      </c>
      <c r="B5" s="53" t="s">
        <v>292</v>
      </c>
      <c r="C5" s="53" t="s">
        <v>293</v>
      </c>
      <c r="E5" s="53" t="s">
        <v>294</v>
      </c>
      <c r="F5" s="108"/>
      <c r="G5" s="108"/>
      <c r="H5" s="108"/>
      <c r="I5" s="108"/>
      <c r="K5" t="s">
        <v>295</v>
      </c>
      <c r="L5" s="53">
        <v>360</v>
      </c>
    </row>
    <row r="6" spans="1:12">
      <c r="A6">
        <v>5</v>
      </c>
      <c r="B6" s="53" t="s">
        <v>296</v>
      </c>
      <c r="C6" s="53" t="s">
        <v>297</v>
      </c>
      <c r="F6" s="218" t="s">
        <v>298</v>
      </c>
      <c r="G6" s="218"/>
      <c r="H6" s="218"/>
      <c r="I6" s="218"/>
      <c r="K6" t="s">
        <v>299</v>
      </c>
      <c r="L6" s="53">
        <v>25</v>
      </c>
    </row>
    <row r="7" spans="1:12">
      <c r="A7">
        <v>6</v>
      </c>
      <c r="B7" s="53" t="s">
        <v>300</v>
      </c>
      <c r="C7" s="53" t="s">
        <v>301</v>
      </c>
      <c r="F7" s="108"/>
      <c r="G7" s="108"/>
      <c r="H7" s="108"/>
      <c r="I7" s="108"/>
    </row>
    <row r="8" spans="1:12">
      <c r="A8">
        <v>7</v>
      </c>
      <c r="B8" s="53" t="s">
        <v>302</v>
      </c>
      <c r="C8" s="53" t="s">
        <v>303</v>
      </c>
      <c r="E8" s="53" t="s">
        <v>304</v>
      </c>
      <c r="F8" s="108"/>
      <c r="G8" s="108"/>
      <c r="H8" s="108"/>
      <c r="I8" s="108"/>
      <c r="K8" t="s">
        <v>305</v>
      </c>
      <c r="L8" s="53">
        <v>3</v>
      </c>
    </row>
    <row r="9" spans="1:12">
      <c r="A9">
        <v>8</v>
      </c>
      <c r="B9" s="53" t="s">
        <v>306</v>
      </c>
      <c r="C9" s="53" t="s">
        <v>307</v>
      </c>
      <c r="F9" s="218" t="s">
        <v>308</v>
      </c>
      <c r="G9" s="218"/>
      <c r="H9" s="218"/>
      <c r="I9" s="218"/>
      <c r="K9" t="s">
        <v>309</v>
      </c>
      <c r="L9" s="53">
        <v>2</v>
      </c>
    </row>
    <row r="10" spans="1:12">
      <c r="A10">
        <v>9</v>
      </c>
      <c r="B10" s="53" t="s">
        <v>310</v>
      </c>
      <c r="C10" s="53" t="s">
        <v>311</v>
      </c>
      <c r="F10" s="108"/>
      <c r="G10" s="108"/>
      <c r="H10" s="108"/>
      <c r="I10" s="108"/>
      <c r="K10" t="s">
        <v>312</v>
      </c>
      <c r="L10" s="53">
        <v>1</v>
      </c>
    </row>
    <row r="11" spans="1:12">
      <c r="A11">
        <v>10</v>
      </c>
      <c r="B11" s="53" t="s">
        <v>313</v>
      </c>
      <c r="C11" s="53" t="s">
        <v>314</v>
      </c>
      <c r="E11" s="53" t="s">
        <v>235</v>
      </c>
      <c r="F11" s="108"/>
      <c r="G11" s="108"/>
      <c r="H11" s="108"/>
      <c r="I11" s="108"/>
    </row>
    <row r="12" spans="1:12">
      <c r="A12">
        <v>11</v>
      </c>
      <c r="B12" s="53" t="s">
        <v>315</v>
      </c>
      <c r="C12" s="53" t="s">
        <v>316</v>
      </c>
      <c r="F12" s="218" t="s">
        <v>317</v>
      </c>
      <c r="G12" s="218"/>
      <c r="H12" s="218"/>
      <c r="I12" s="218"/>
      <c r="K12" t="s">
        <v>318</v>
      </c>
      <c r="L12" s="53" t="s">
        <v>52</v>
      </c>
    </row>
    <row r="13" spans="1:12">
      <c r="A13">
        <v>12</v>
      </c>
      <c r="B13" s="53" t="s">
        <v>319</v>
      </c>
      <c r="C13" s="53" t="s">
        <v>320</v>
      </c>
      <c r="K13" t="s">
        <v>321</v>
      </c>
      <c r="L13" s="53" t="s">
        <v>322</v>
      </c>
    </row>
    <row r="14" spans="1:12">
      <c r="E14" s="54" t="s">
        <v>323</v>
      </c>
      <c r="K14" t="s">
        <v>324</v>
      </c>
      <c r="L14" s="53">
        <v>1.5</v>
      </c>
    </row>
    <row r="15" spans="1:12">
      <c r="F15" t="s">
        <v>325</v>
      </c>
    </row>
    <row r="16" spans="1:12">
      <c r="F16" t="s">
        <v>326</v>
      </c>
      <c r="K16" t="s">
        <v>327</v>
      </c>
      <c r="L16" s="53" t="b">
        <v>1</v>
      </c>
    </row>
    <row r="17" spans="3:12">
      <c r="F17" t="s">
        <v>328</v>
      </c>
      <c r="K17" t="s">
        <v>329</v>
      </c>
      <c r="L17" s="53">
        <v>2</v>
      </c>
    </row>
    <row r="18" spans="3:12">
      <c r="C18" s="54" t="s">
        <v>330</v>
      </c>
      <c r="K18" t="s">
        <v>331</v>
      </c>
      <c r="L18" s="53" t="s">
        <v>199</v>
      </c>
    </row>
    <row r="19" spans="3:12">
      <c r="C19" t="s">
        <v>332</v>
      </c>
      <c r="D19" t="s">
        <v>333</v>
      </c>
      <c r="K19" t="s">
        <v>334</v>
      </c>
      <c r="L19" s="53" t="s">
        <v>335</v>
      </c>
    </row>
    <row r="20" spans="3:12">
      <c r="C20" t="s">
        <v>336</v>
      </c>
      <c r="D20" t="s">
        <v>337</v>
      </c>
      <c r="K20" t="s">
        <v>338</v>
      </c>
      <c r="L20" s="53">
        <v>0</v>
      </c>
    </row>
    <row r="21" spans="3:12">
      <c r="C21" t="s">
        <v>339</v>
      </c>
      <c r="D21" t="s">
        <v>340</v>
      </c>
      <c r="K21" t="s">
        <v>341</v>
      </c>
      <c r="L21" s="53" t="s">
        <v>342</v>
      </c>
    </row>
    <row r="22" spans="3:12">
      <c r="C22" t="s">
        <v>343</v>
      </c>
      <c r="D22" t="s">
        <v>344</v>
      </c>
    </row>
    <row r="23" spans="3:12">
      <c r="C23" t="s">
        <v>345</v>
      </c>
      <c r="D23" t="s">
        <v>346</v>
      </c>
      <c r="K23" t="s">
        <v>347</v>
      </c>
      <c r="L23" s="53" t="b">
        <v>1</v>
      </c>
    </row>
    <row r="24" spans="3:12">
      <c r="C24" t="s">
        <v>348</v>
      </c>
      <c r="D24" t="s">
        <v>349</v>
      </c>
      <c r="K24" t="s">
        <v>350</v>
      </c>
      <c r="L24" s="53" t="s">
        <v>351</v>
      </c>
    </row>
    <row r="25" spans="3:12">
      <c r="C25" t="s">
        <v>352</v>
      </c>
      <c r="D25" t="s">
        <v>353</v>
      </c>
    </row>
    <row r="26" spans="3:12">
      <c r="C26" t="s">
        <v>354</v>
      </c>
      <c r="D26" t="s">
        <v>355</v>
      </c>
      <c r="K26" t="s">
        <v>356</v>
      </c>
      <c r="L26" s="53" t="b">
        <v>1</v>
      </c>
    </row>
    <row r="27" spans="3:12">
      <c r="K27" t="s">
        <v>357</v>
      </c>
      <c r="L27" s="53" t="b">
        <v>1</v>
      </c>
    </row>
    <row r="28" spans="3:12">
      <c r="E28" t="s">
        <v>358</v>
      </c>
      <c r="F28" t="s">
        <v>359</v>
      </c>
      <c r="K28" t="s">
        <v>360</v>
      </c>
      <c r="L28" s="53" t="b">
        <v>1</v>
      </c>
    </row>
  </sheetData>
  <mergeCells count="4">
    <mergeCell ref="F3:I3"/>
    <mergeCell ref="F6:I6"/>
    <mergeCell ref="F9:I9"/>
    <mergeCell ref="F12:I12"/>
  </mergeCells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D3F6D-F03E-4BEE-9239-DF33FE57D5A4}">
  <dimension ref="A1:C7"/>
  <sheetViews>
    <sheetView workbookViewId="0">
      <selection activeCell="A14" sqref="A14"/>
    </sheetView>
  </sheetViews>
  <sheetFormatPr defaultColWidth="8.88671875" defaultRowHeight="14.4"/>
  <cols>
    <col min="1" max="1" width="62" customWidth="1"/>
    <col min="2" max="2" width="53.109375" customWidth="1"/>
    <col min="3" max="3" width="11.88671875" bestFit="1" customWidth="1"/>
  </cols>
  <sheetData>
    <row r="1" spans="1:3" ht="61.2">
      <c r="A1" s="6" t="s">
        <v>361</v>
      </c>
      <c r="B1" s="4" t="str">
        <f>SUBSTITUTE(SUBSTITUTE(SUBSTITUTE(SUBSTITUTE(SUBSTITUTE(SUBSTITUTE(SUBSTITUTE(SUBSTITUTE(SUBSTITUTE(SUBSTITUTE(A1,"Metric 1",C1),"Metric 2",D1),"color 1",I1),"color 2",J1),"color 3",K1),"color 4",L1),"color 5",M1),"Lowest",E1),"Mediumest",F1),"Highest",G1)</f>
        <v>Concat("&lt;svg width='100%' height='30'&gt;&lt;rect fill='' width='", , "%' height='100%' y = '%'&gt;&lt;title&gt;High =$", , "&lt;/rect&gt;&lt;rect fill='' width='80%'", , "%", "' height='100%' y='%'&gt;&lt;title&gt;Medium =$", , "&lt;/rect&gt;&lt;rect fill='' width='65%'", , "%", "' height='100%' y='%'&gt;&lt;title&gt;Low =$", , "&lt;/rect&gt;&lt;rect fill='' width='", [Bert Utrecht]%, "%", "' height='40%' y='30%'&gt;&lt;title&gt;[Bert Utrecht] =$", [Bert Utrecht], "&lt;/rect&gt;&lt;rect fill='' x='", []%, "%", "' y='0' width='4' height='100%'&gt;&lt;/rect&gt;&lt;/title&gt;&lt;/svg&gt;")</v>
      </c>
      <c r="C1" t="s">
        <v>362</v>
      </c>
    </row>
    <row r="2" spans="1:3" ht="91.8">
      <c r="A2" s="3" t="s">
        <v>363</v>
      </c>
      <c r="B2" s="4" t="str">
        <f>SUBSTITUTE(SUBSTITUTE(SUBSTITUTE(SUBSTITUTE(SUBSTITUTE(SUBSTITUTE(A2,"Metric 1",C2),"Metric 2",D2),"color 1",I2),"color 2",J2),"color 3",K2),"Label",P2)</f>
        <v>Concat("&lt;svg width='100%' height='100%' viewBox='0 0 42 42' class='donut'&gt;&lt;circle class='donut-hole' cx='21' cy='21' r='15.91549430918954' fill=''&gt;&lt;/circle&gt;&lt;circle class='donut-ring' cx='21' cy='21' r='15.91549430918954' fill='transparent' stroke='' stroke-width='3'&gt;&lt;/circle&gt;&lt;circle class='donut-segment' cx='21' cy='21' r='15.91549430918954' fill='transparent' stroke='' stroke-width='3' stroke-dasharray='", Round(Xavier Rauch), " ", Round(), "' stroke-dashoffset='25'&gt;&lt;/circle&gt;&lt;!--unused 10% --&gt;&lt;g class='chart-text'&gt;&lt;text x='50%' y='50%' class='chart-number'&gt;", Round2(Xavier Rauch, 1), "%", "&lt;/text&gt;&lt;text x='50%' y='50%' class='chart-label'&gt;","","&lt;/text&gt;&lt;/g&gt;", "&lt;/svg&gt;")</v>
      </c>
      <c r="C2" s="2" t="s">
        <v>364</v>
      </c>
    </row>
    <row r="3" spans="1:3" ht="30.6">
      <c r="A3" s="9" t="s">
        <v>365</v>
      </c>
    </row>
    <row r="4" spans="1:3" ht="40.799999999999997">
      <c r="A4" s="5" t="s">
        <v>366</v>
      </c>
      <c r="B4" s="8" t="s">
        <v>367</v>
      </c>
    </row>
    <row r="5" spans="1:3" ht="20.399999999999999">
      <c r="A5" s="5" t="s">
        <v>368</v>
      </c>
      <c r="B5" s="8" t="s">
        <v>369</v>
      </c>
    </row>
    <row r="6" spans="1:3" ht="51">
      <c r="A6" s="5" t="s">
        <v>370</v>
      </c>
      <c r="B6" s="8" t="s">
        <v>371</v>
      </c>
    </row>
    <row r="7" spans="1:3" ht="51">
      <c r="A7" s="5" t="s">
        <v>372</v>
      </c>
      <c r="B7" s="8" t="s">
        <v>373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5B26F2BF2DAF4198B6F5972CDAFF78" ma:contentTypeVersion="29" ma:contentTypeDescription="Create a new document." ma:contentTypeScope="" ma:versionID="8da81dad687816a4fe71373f58bcafcc">
  <xsd:schema xmlns:xsd="http://www.w3.org/2001/XMLSchema" xmlns:xs="http://www.w3.org/2001/XMLSchema" xmlns:p="http://schemas.microsoft.com/office/2006/metadata/properties" xmlns:ns1="http://schemas.microsoft.com/sharepoint/v3" xmlns:ns2="449e7f89-d8c5-40fa-a07a-fd8b4ca7f5e8" xmlns:ns3="9afc1736-d492-4423-9c7c-72f6d751e735" targetNamespace="http://schemas.microsoft.com/office/2006/metadata/properties" ma:root="true" ma:fieldsID="14b1bbded180c369763542bef49b546e" ns1:_="" ns2:_="" ns3:_="">
    <xsd:import namespace="http://schemas.microsoft.com/sharepoint/v3"/>
    <xsd:import namespace="449e7f89-d8c5-40fa-a07a-fd8b4ca7f5e8"/>
    <xsd:import namespace="9afc1736-d492-4423-9c7c-72f6d751e735"/>
    <xsd:element name="properties">
      <xsd:complexType>
        <xsd:sequence>
          <xsd:element name="documentManagement">
            <xsd:complexType>
              <xsd:all>
                <xsd:element ref="ns1:AverageRating" minOccurs="0"/>
                <xsd:element ref="ns1:RatingCount" minOccurs="0"/>
                <xsd:element ref="ns2:Abstract" minOccurs="0"/>
                <xsd:element ref="ns1:LikesCount" minOccurs="0"/>
                <xsd:element ref="ns3:SharedWithUsers" minOccurs="0"/>
                <xsd:element ref="ns3:SharedWithDetails" minOccurs="0"/>
                <xsd:element ref="ns1:RatedBy" minOccurs="0"/>
                <xsd:element ref="ns1:Ratings" minOccurs="0"/>
                <xsd:element ref="ns1:LikedBy" minOccurs="0"/>
                <xsd:element ref="ns3:TaxKeywordTaxHTField" minOccurs="0"/>
                <xsd:element ref="ns3:TaxCatchAll" minOccurs="0"/>
                <xsd:element ref="ns1:PublishingStartDate" minOccurs="0"/>
                <xsd:element ref="ns1:PublishingExpirationDate" minOccurs="0"/>
                <xsd:element ref="ns3:LastSharedByUser" minOccurs="0"/>
                <xsd:element ref="ns3:LastSharedByTime" minOccurs="0"/>
                <xsd:element ref="ns2:fplv" minOccurs="0"/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2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3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LikesCount" ma:index="6" nillable="true" ma:displayName="Number of Likes" ma:internalName="LikesCount">
      <xsd:simpleType>
        <xsd:restriction base="dms:Unknown"/>
      </xsd:simpleType>
    </xsd:element>
    <xsd:element name="RatedBy" ma:index="11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12" nillable="true" ma:displayName="User ratings" ma:description="User ratings for the item" ma:hidden="true" ma:internalName="Ratings">
      <xsd:simpleType>
        <xsd:restriction base="dms:Note"/>
      </xsd:simpleType>
    </xsd:element>
    <xsd:element name="LikedBy" ma:index="13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ingStartDate" ma:index="20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21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  <xsd:element name="_ip_UnifiedCompliancePolicyProperties" ma:index="25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e7f89-d8c5-40fa-a07a-fd8b4ca7f5e8" elementFormDefault="qualified">
    <xsd:import namespace="http://schemas.microsoft.com/office/2006/documentManagement/types"/>
    <xsd:import namespace="http://schemas.microsoft.com/office/infopath/2007/PartnerControls"/>
    <xsd:element name="Abstract" ma:index="4" nillable="true" ma:displayName="Abstract" ma:internalName="Abstract">
      <xsd:simpleType>
        <xsd:restriction base="dms:Note">
          <xsd:maxLength value="255"/>
        </xsd:restriction>
      </xsd:simpleType>
    </xsd:element>
    <xsd:element name="fplv" ma:index="24" nillable="true" ma:displayName="Number" ma:internalName="fplv">
      <xsd:simpleType>
        <xsd:restriction base="dms:Number"/>
      </xsd:simpleType>
    </xsd:element>
    <xsd:element name="MediaServiceMetadata" ma:index="2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2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2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30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31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3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3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3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fc1736-d492-4423-9c7c-72f6d751e735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4e0ea4e8-3d04-493b-b2e0-657b2be9025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5" nillable="true" ma:displayName="Taxonomy Catch All Column" ma:description="" ma:hidden="true" ma:list="{5b2275ce-c1cc-4e35-9c1f-b560e9dabb4c}" ma:internalName="TaxCatchAll" ma:showField="CatchAllData" ma:web="9afc1736-d492-4423-9c7c-72f6d751e7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SharedByUser" ma:index="2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23" nillable="true" ma:displayName="Last Shared By Time" ma:description="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_ip_UnifiedCompliancePolicyUIAction xmlns="http://schemas.microsoft.com/sharepoint/v3" xsi:nil="true"/>
    <Ratings xmlns="http://schemas.microsoft.com/sharepoint/v3" xsi:nil="true"/>
    <fplv xmlns="449e7f89-d8c5-40fa-a07a-fd8b4ca7f5e8" xsi:nil="true"/>
    <TaxCatchAll xmlns="9afc1736-d492-4423-9c7c-72f6d751e735"/>
    <Abstract xmlns="449e7f89-d8c5-40fa-a07a-fd8b4ca7f5e8" xsi:nil="true"/>
    <LikedBy xmlns="http://schemas.microsoft.com/sharepoint/v3">
      <UserInfo>
        <DisplayName/>
        <AccountId xsi:nil="true"/>
        <AccountType/>
      </UserInfo>
    </LikedBy>
    <_ip_UnifiedCompliancePolicyProperties xmlns="http://schemas.microsoft.com/sharepoint/v3" xsi:nil="true"/>
    <PublishingExpirationDate xmlns="http://schemas.microsoft.com/sharepoint/v3" xsi:nil="true"/>
    <TaxKeywordTaxHTField xmlns="9afc1736-d492-4423-9c7c-72f6d751e735">
      <Terms xmlns="http://schemas.microsoft.com/office/infopath/2007/PartnerControls"/>
    </TaxKeywordTaxHTField>
    <PublishingStartDate xmlns="http://schemas.microsoft.com/sharepoint/v3" xsi:nil="true"/>
    <RatedBy xmlns="http://schemas.microsoft.com/sharepoint/v3">
      <UserInfo>
        <DisplayName/>
        <AccountId xsi:nil="true"/>
        <AccountType/>
      </UserInfo>
    </RatedBy>
    <SharedWithUsers xmlns="9afc1736-d492-4423-9c7c-72f6d751e735">
      <UserInfo>
        <DisplayName>Pawilojc, Tomasz</DisplayName>
        <AccountId>4897</AccountId>
        <AccountType/>
      </UserInfo>
      <UserInfo>
        <DisplayName>Janowski, Michal</DisplayName>
        <AccountId>4986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5CE4616-3FEA-4326-BABA-D6E5C0FB88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49e7f89-d8c5-40fa-a07a-fd8b4ca7f5e8"/>
    <ds:schemaRef ds:uri="9afc1736-d492-4423-9c7c-72f6d751e7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8482B5-9820-407F-98E3-57D1D9AF8C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2C2CC9-2023-4A5B-8157-A1749EA0230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49e7f89-d8c5-40fa-a07a-fd8b4ca7f5e8"/>
    <ds:schemaRef ds:uri="9afc1736-d492-4423-9c7c-72f6d751e73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Metrics&amp;Generator</vt:lpstr>
      <vt:lpstr>Sparkline Generator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Pawilojc, Tomasz</cp:lastModifiedBy>
  <cp:revision/>
  <dcterms:created xsi:type="dcterms:W3CDTF">2020-02-04T08:36:10Z</dcterms:created>
  <dcterms:modified xsi:type="dcterms:W3CDTF">2020-07-28T11:18:24Z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0x010100085B26F2BF2DAF4198B6F5972CDAFF78</vt:lpwstr>
  </property>
  <property fmtid="{D5CDD505-2E9C-101B-9397-08002B2CF9AE}" pid="3" name="TaxKeyword">
    <vt:lpwstr/>
  </property>
</Properties>
</file>